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614603f32461a/Produtor/01 Curso Rápido de Excel/"/>
    </mc:Choice>
  </mc:AlternateContent>
  <xr:revisionPtr revIDLastSave="743" documentId="8_{B49EF329-C61D-47F4-B9CA-DC271E713218}" xr6:coauthVersionLast="47" xr6:coauthVersionMax="47" xr10:uidLastSave="{BEAA6D98-D6AC-49D6-82EA-DF55306AF715}"/>
  <bookViews>
    <workbookView xWindow="-110" yWindow="-110" windowWidth="16220" windowHeight="8620" firstSheet="3" activeTab="6" xr2:uid="{64F740EC-64D8-4C57-B59A-B8E1B71F9D51}"/>
  </bookViews>
  <sheets>
    <sheet name="Soma de Valores" sheetId="1" r:id="rId1"/>
    <sheet name="Calculo Porcentagem" sheetId="2" r:id="rId2"/>
    <sheet name="Concatenar" sheetId="3" r:id="rId3"/>
    <sheet name="Condição" sheetId="4" r:id="rId4"/>
    <sheet name="Somase" sheetId="5" r:id="rId5"/>
    <sheet name="Gráficos" sheetId="6" r:id="rId6"/>
    <sheet name="Tabelas" sheetId="7" r:id="rId7"/>
    <sheet name="Tabela Dinâmica" sheetId="12" r:id="rId8"/>
    <sheet name="Validação" sheetId="8" r:id="rId9"/>
    <sheet name="Referências" sheetId="9" r:id="rId10"/>
    <sheet name="Aninhamento" sheetId="10" r:id="rId11"/>
    <sheet name="Proc C H X" sheetId="11" r:id="rId12"/>
    <sheet name="Macros" sheetId="13" r:id="rId13"/>
    <sheet name="Calculo IRRF Aluguel" sheetId="14" r:id="rId14"/>
  </sheets>
  <externalReferences>
    <externalReference r:id="rId15"/>
  </externalReferences>
  <calcPr calcId="191029"/>
  <pivotCaches>
    <pivotCache cacheId="1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H3" i="5"/>
  <c r="H2" i="5"/>
  <c r="H1" i="5"/>
  <c r="B10" i="5"/>
  <c r="G3" i="5"/>
  <c r="G2" i="5"/>
  <c r="G1" i="5"/>
  <c r="G4" i="5" s="1"/>
  <c r="C9" i="4"/>
  <c r="C10" i="4"/>
  <c r="C11" i="4"/>
  <c r="C12" i="4"/>
  <c r="B1" i="4"/>
  <c r="F1" i="3" l="1"/>
  <c r="E1" i="3"/>
  <c r="C1" i="3"/>
  <c r="D1" i="3" s="1"/>
  <c r="G1" i="3"/>
  <c r="H3" i="14"/>
  <c r="H6" i="14" s="1"/>
  <c r="A7" i="8"/>
  <c r="E4" i="8"/>
  <c r="H7" i="14" l="1"/>
  <c r="H8" i="14" s="1"/>
  <c r="H9" i="14" s="1"/>
  <c r="H10" i="14" s="1"/>
  <c r="F5" i="11"/>
  <c r="X2" i="11" l="1"/>
  <c r="K5" i="11" l="1"/>
  <c r="F2" i="11"/>
  <c r="C14" i="10"/>
  <c r="E8" i="10"/>
  <c r="E2" i="10" a="1"/>
  <c r="E2" i="10" s="1"/>
  <c r="D9" i="9" l="1"/>
  <c r="D8" i="9"/>
  <c r="D7" i="9"/>
  <c r="D3" i="9" l="1"/>
  <c r="D4" i="9"/>
  <c r="D2" i="9"/>
  <c r="D5" i="7"/>
  <c r="D7" i="7"/>
  <c r="C1" i="2"/>
  <c r="C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<sst xmlns="http://schemas.openxmlformats.org/spreadsheetml/2006/main" count="307" uniqueCount="162">
  <si>
    <t>Na célula C1: =A1+B1</t>
  </si>
  <si>
    <t>Exemplo: Soma de Valores</t>
  </si>
  <si>
    <t>Na célula A1: 10</t>
  </si>
  <si>
    <t>Na célula B1: 15</t>
  </si>
  <si>
    <t>Exemplo: Cálculo de Porcentagem
Na célula A1: 200 (valor original)
Na célula B1: 10% (porcentagem a ser calculada)
Na célula C1: =A1*B1 (cálculo da porcentagem)</t>
  </si>
  <si>
    <t>Olá</t>
  </si>
  <si>
    <t>Exemplo: Concatenar Texto
Na célula A1: "Olá"
Na célula B1: "Mundo"
Na célula C1: =CONCATENAR(A1; " "; B1)
Na célula D1: =MAIÚSCULA(C1)
Na célula E1: =MINÚSCULA(C1)
Na célula F1: =PRI.MAIUSCULA(C1)</t>
  </si>
  <si>
    <t>Aluno</t>
  </si>
  <si>
    <t>Nota</t>
  </si>
  <si>
    <t>João</t>
  </si>
  <si>
    <t>Maria</t>
  </si>
  <si>
    <t>Pedro</t>
  </si>
  <si>
    <t>Ana</t>
  </si>
  <si>
    <t>Produto</t>
  </si>
  <si>
    <t>Quantidade</t>
  </si>
  <si>
    <t>Maçã</t>
  </si>
  <si>
    <t>Banana</t>
  </si>
  <si>
    <t>Laranja</t>
  </si>
  <si>
    <t>Janeiro</t>
  </si>
  <si>
    <t>Fevereiro</t>
  </si>
  <si>
    <t>Março</t>
  </si>
  <si>
    <t>Abril</t>
  </si>
  <si>
    <t>Mês</t>
  </si>
  <si>
    <t>Vendas</t>
  </si>
  <si>
    <t>Categoria</t>
  </si>
  <si>
    <t>Gastos</t>
  </si>
  <si>
    <t>Alimentação</t>
  </si>
  <si>
    <t>Moradia</t>
  </si>
  <si>
    <t>Transporte</t>
  </si>
  <si>
    <t>Lazer</t>
  </si>
  <si>
    <t>Nome</t>
  </si>
  <si>
    <t>Cargo</t>
  </si>
  <si>
    <t>Departamento</t>
  </si>
  <si>
    <t>Salário</t>
  </si>
  <si>
    <t>Analista</t>
  </si>
  <si>
    <t>TI</t>
  </si>
  <si>
    <t>Gerente</t>
  </si>
  <si>
    <t>Assistente</t>
  </si>
  <si>
    <t>RH</t>
  </si>
  <si>
    <t>Total</t>
  </si>
  <si>
    <t>Telefone</t>
  </si>
  <si>
    <t>Preço Unitário</t>
  </si>
  <si>
    <t>Custo Total</t>
  </si>
  <si>
    <t>A</t>
  </si>
  <si>
    <t>B</t>
  </si>
  <si>
    <t>C</t>
  </si>
  <si>
    <t>Quantidade Vendida</t>
  </si>
  <si>
    <t>Receita Total</t>
  </si>
  <si>
    <t>Avaliação</t>
  </si>
  <si>
    <t>Peso</t>
  </si>
  <si>
    <t>Prova 1</t>
  </si>
  <si>
    <t>Prova 2</t>
  </si>
  <si>
    <t>Trabalho</t>
  </si>
  <si>
    <t>Média Ponderada</t>
  </si>
  <si>
    <t>Quantidade de Pessoas</t>
  </si>
  <si>
    <t>Idade</t>
  </si>
  <si>
    <t>PILHA ALCALINA PALITO AAA</t>
  </si>
  <si>
    <t>DESEMPENADEIRA PLÁSTICA 17 X 30</t>
  </si>
  <si>
    <t>TRAPO COSTURADO</t>
  </si>
  <si>
    <t>TINTA EPOXI VERDE VALE 3,6 MAZA</t>
  </si>
  <si>
    <t>TINTA EPOXI CINZA</t>
  </si>
  <si>
    <t>COD</t>
  </si>
  <si>
    <t>PRODUTO</t>
  </si>
  <si>
    <t>PREÇO</t>
  </si>
  <si>
    <t>Valor Bruto</t>
  </si>
  <si>
    <t>JAIRO LISBOA</t>
  </si>
  <si>
    <t>JOAO BATISTA DE MACEDO</t>
  </si>
  <si>
    <t>JURACI DUTRA</t>
  </si>
  <si>
    <t>LEANDRO DOS SANTOS</t>
  </si>
  <si>
    <t>JOAO BATISTA</t>
  </si>
  <si>
    <t>LEANDRO SANTOS</t>
  </si>
  <si>
    <t>Disciplina</t>
  </si>
  <si>
    <t>Matemática</t>
  </si>
  <si>
    <t>História</t>
  </si>
  <si>
    <t>Ciências</t>
  </si>
  <si>
    <t>Inglês</t>
  </si>
  <si>
    <t>Carlos</t>
  </si>
  <si>
    <t>Sofia</t>
  </si>
  <si>
    <t>Lucas</t>
  </si>
  <si>
    <t>Laura</t>
  </si>
  <si>
    <t>PROCX</t>
  </si>
  <si>
    <t>=PROCX(Aluno;Tabela; NÚMERO.COL(Disciplina)+1; FALSO)</t>
  </si>
  <si>
    <t>Eletrônicos</t>
  </si>
  <si>
    <t>Vestuário</t>
  </si>
  <si>
    <t>Alimentos</t>
  </si>
  <si>
    <t>Total Geral</t>
  </si>
  <si>
    <t>Produtos</t>
  </si>
  <si>
    <t>Categoria do Produtos</t>
  </si>
  <si>
    <t>Qtde Total</t>
  </si>
  <si>
    <t>Numero</t>
  </si>
  <si>
    <t>Data Emissao</t>
  </si>
  <si>
    <t>Fornecedor</t>
  </si>
  <si>
    <t>Numero da SC</t>
  </si>
  <si>
    <t>Descricao</t>
  </si>
  <si>
    <t>Unidade</t>
  </si>
  <si>
    <t>Prc Unitario</t>
  </si>
  <si>
    <t>Vlr.Total</t>
  </si>
  <si>
    <t>Observacoes</t>
  </si>
  <si>
    <t>Centro Custo</t>
  </si>
  <si>
    <t>Cta Contabil</t>
  </si>
  <si>
    <t>Item Conta</t>
  </si>
  <si>
    <t>048984</t>
  </si>
  <si>
    <t>003453</t>
  </si>
  <si>
    <t>14152</t>
  </si>
  <si>
    <t>ENERGIA ELETRICA</t>
  </si>
  <si>
    <t>UN</t>
  </si>
  <si>
    <t>CELESC DISTRIBUICAO S.A.</t>
  </si>
  <si>
    <t>034201001</t>
  </si>
  <si>
    <t>3152030006</t>
  </si>
  <si>
    <t>034</t>
  </si>
  <si>
    <t>048985</t>
  </si>
  <si>
    <t>048986</t>
  </si>
  <si>
    <t>048987</t>
  </si>
  <si>
    <t>048988</t>
  </si>
  <si>
    <t>002699</t>
  </si>
  <si>
    <t>13032</t>
  </si>
  <si>
    <t>EXAME ADMISSIONAL, PERIODICO,</t>
  </si>
  <si>
    <t>C.T.S CLINICA TRABALHO E SAUDE MEDICOS</t>
  </si>
  <si>
    <t>034203003</t>
  </si>
  <si>
    <t>3152010032</t>
  </si>
  <si>
    <t>048989</t>
  </si>
  <si>
    <t>048990</t>
  </si>
  <si>
    <t>048991</t>
  </si>
  <si>
    <t>000938</t>
  </si>
  <si>
    <t>010467</t>
  </si>
  <si>
    <t>5332</t>
  </si>
  <si>
    <t>MANGUEIRA CRISTAL 3/4 POL.</t>
  </si>
  <si>
    <t>M</t>
  </si>
  <si>
    <t>J GONCALVES DOS SANTOS FILHO &amp; CIA LTDA</t>
  </si>
  <si>
    <t>038002017</t>
  </si>
  <si>
    <t>3142020015</t>
  </si>
  <si>
    <t>038</t>
  </si>
  <si>
    <t>(98)98765-4321</t>
  </si>
  <si>
    <t>(12)56555-5657</t>
  </si>
  <si>
    <t>Exemplo 2: Validação de Percentual</t>
  </si>
  <si>
    <t>Acerto</t>
  </si>
  <si>
    <t>Exemplo 3: Lista Suspensa</t>
  </si>
  <si>
    <t>Lista Suspensa</t>
  </si>
  <si>
    <t>Situação</t>
  </si>
  <si>
    <t>1. Ativo</t>
  </si>
  <si>
    <t>2. Inativo</t>
  </si>
  <si>
    <t>4. Bloqueado</t>
  </si>
  <si>
    <t>3. Suspenso</t>
  </si>
  <si>
    <t>Exemplo 1: Validar Formato de Telefone</t>
  </si>
  <si>
    <t>(11)91234-5864</t>
  </si>
  <si>
    <t>=SE(E(NÚM.CARACT(C4)=14;ESQUERDA(C4;1)="(";EXT.TEXTO(C4;4;1)=")";EXT.TEXTO(C4;10;1)="-");VERDADEIRO;FALSO)</t>
  </si>
  <si>
    <t>5. Excluído</t>
  </si>
  <si>
    <t>TABELA IRPF</t>
  </si>
  <si>
    <t>SIMULADOR DE RETENÇÃO DO IRRF 2023</t>
  </si>
  <si>
    <t>DEDUÇÃO</t>
  </si>
  <si>
    <t>ALUGUEL</t>
  </si>
  <si>
    <t>DESCONTO SIMPLIFICADO</t>
  </si>
  <si>
    <t>CONDOMINIO</t>
  </si>
  <si>
    <t>IPTU</t>
  </si>
  <si>
    <t>BASE DE CÁLCULO</t>
  </si>
  <si>
    <t>ALÍQUOTA IRRF</t>
  </si>
  <si>
    <t>DEDUÇÃO DO IRRF</t>
  </si>
  <si>
    <t>IRRF A RETER</t>
  </si>
  <si>
    <t>LÍQUIDO A PAGAR</t>
  </si>
  <si>
    <t>Mundo!</t>
  </si>
  <si>
    <t>Exemplo: Função SE
Na célula A1: 8 (nota)
Na célula B1: =SE(A1&gt;=7, "Aprovado", "Reprovado")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</si>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</sst>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-* #,##0.0000_-;\-* #,##0.000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ova"/>
      <family val="2"/>
    </font>
    <font>
      <sz val="11"/>
      <color rgb="FF111827"/>
      <name val="Arial Nova"/>
      <family val="2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sz val="6"/>
      <color theme="1"/>
      <name val="Courier New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/>
        <bgColor theme="4"/>
      </patternFill>
    </fill>
  </fills>
  <borders count="28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6" fontId="1" fillId="0" borderId="0" xfId="0" applyNumberFormat="1" applyFont="1" applyAlignment="1">
      <alignment vertical="center"/>
    </xf>
    <xf numFmtId="6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7" fillId="0" borderId="0" xfId="1" applyNumberFormat="1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quotePrefix="1" applyFont="1"/>
    <xf numFmtId="44" fontId="1" fillId="0" borderId="0" xfId="2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4" xfId="2" applyNumberFormat="1" applyFont="1" applyBorder="1" applyAlignment="1">
      <alignment horizontal="center" vertical="center"/>
    </xf>
    <xf numFmtId="1" fontId="1" fillId="0" borderId="7" xfId="2" applyNumberFormat="1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3" fontId="8" fillId="0" borderId="0" xfId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1" applyNumberFormat="1" applyFont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quotePrefix="1" applyFont="1" applyAlignment="1">
      <alignment vertical="center"/>
    </xf>
    <xf numFmtId="43" fontId="1" fillId="0" borderId="0" xfId="1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pivotButton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pivotButton="1" applyFont="1" applyBorder="1" applyAlignment="1">
      <alignment horizontal="left" vertical="center"/>
    </xf>
    <xf numFmtId="0" fontId="9" fillId="0" borderId="10" xfId="0" pivotButton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left"/>
    </xf>
    <xf numFmtId="0" fontId="1" fillId="3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0" fontId="1" fillId="3" borderId="2" xfId="3" applyNumberFormat="1" applyFont="1" applyFill="1" applyBorder="1" applyAlignment="1">
      <alignment horizontal="center" vertical="center"/>
    </xf>
    <xf numFmtId="10" fontId="1" fillId="0" borderId="2" xfId="3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" fillId="3" borderId="2" xfId="3" applyNumberFormat="1" applyFont="1" applyFill="1" applyBorder="1" applyAlignment="1">
      <alignment horizontal="left" vertical="center"/>
    </xf>
    <xf numFmtId="0" fontId="1" fillId="0" borderId="2" xfId="3" applyNumberFormat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3" fontId="1" fillId="0" borderId="0" xfId="1" applyFont="1" applyAlignment="1">
      <alignment vertical="center"/>
    </xf>
    <xf numFmtId="44" fontId="1" fillId="0" borderId="0" xfId="2" applyFont="1" applyAlignment="1">
      <alignment vertical="center"/>
    </xf>
    <xf numFmtId="166" fontId="1" fillId="0" borderId="0" xfId="3" applyNumberFormat="1" applyFont="1" applyAlignment="1">
      <alignment vertical="center"/>
    </xf>
    <xf numFmtId="43" fontId="2" fillId="0" borderId="0" xfId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7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theme="4"/>
        </lef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/>
      </font>
    </dxf>
    <dxf>
      <border>
        <bottom style="thin">
          <color indexed="64"/>
        </bottom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/>
    </dxf>
    <dxf>
      <border>
        <vertical style="thin">
          <color theme="4"/>
        </vertical>
        <horizontal style="thin">
          <color theme="4"/>
        </horizontal>
      </border>
    </dxf>
    <dxf>
      <border>
        <vertical style="thin">
          <color theme="4"/>
        </vertical>
        <horizontal style="thin">
          <color theme="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/>
    </dxf>
    <dxf>
      <font>
        <sz val="10"/>
      </font>
    </dxf>
    <dxf>
      <font>
        <name val="Arial Nova"/>
        <scheme val="none"/>
      </font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numFmt numFmtId="10" formatCode="&quot;R$&quot;\ #,##0;[Red]\-&quot;R$&quot;\ 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pt-BR"/>
              <a:t>Vendas Mensais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Gráficos!$A$2</c:f>
              <c:strCache>
                <c:ptCount val="1"/>
                <c:pt idx="0">
                  <c:v>Janeiro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cat>
          <c:val>
            <c:numRef>
              <c:f>Gráficos!$B$2</c:f>
              <c:numCache>
                <c:formatCode>General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6-40DE-9B8F-753443C00D99}"/>
            </c:ext>
          </c:extLst>
        </c:ser>
        <c:ser>
          <c:idx val="1"/>
          <c:order val="1"/>
          <c:tx>
            <c:strRef>
              <c:f>Gráficos!$A$3</c:f>
              <c:strCache>
                <c:ptCount val="1"/>
                <c:pt idx="0">
                  <c:v>Fevereiro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cat>
          <c:val>
            <c:numRef>
              <c:f>Gráficos!$B$3</c:f>
              <c:numCache>
                <c:formatCode>General</c:formatCode>
                <c:ptCount val="1"/>
                <c:pt idx="0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6-40DE-9B8F-753443C00D99}"/>
            </c:ext>
          </c:extLst>
        </c:ser>
        <c:ser>
          <c:idx val="2"/>
          <c:order val="2"/>
          <c:tx>
            <c:strRef>
              <c:f>Gráficos!$A$4</c:f>
              <c:strCache>
                <c:ptCount val="1"/>
                <c:pt idx="0">
                  <c:v>Março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cat>
          <c:val>
            <c:numRef>
              <c:f>Gráficos!$B$4</c:f>
              <c:numCache>
                <c:formatCode>General</c:formatCode>
                <c:ptCount val="1"/>
                <c:pt idx="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6-40DE-9B8F-753443C00D99}"/>
            </c:ext>
          </c:extLst>
        </c:ser>
        <c:ser>
          <c:idx val="3"/>
          <c:order val="3"/>
          <c:tx>
            <c:strRef>
              <c:f>Gráficos!$A$5</c:f>
              <c:strCache>
                <c:ptCount val="1"/>
                <c:pt idx="0">
                  <c:v>Abril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cat>
          <c:val>
            <c:numRef>
              <c:f>Gráficos!$B$5</c:f>
              <c:numCache>
                <c:formatCode>General</c:formatCode>
                <c:ptCount val="1"/>
                <c:pt idx="0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6-40DE-9B8F-753443C00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1160790255"/>
        <c:axId val="1176107791"/>
      </c:barChart>
      <c:catAx>
        <c:axId val="116079025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76107791"/>
        <c:crosses val="autoZero"/>
        <c:auto val="1"/>
        <c:lblAlgn val="ctr"/>
        <c:lblOffset val="100"/>
        <c:noMultiLvlLbl val="0"/>
      </c:catAx>
      <c:valAx>
        <c:axId val="11761077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6079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Gráficos!$A$2:$A$5</c:f>
              <c:strCache>
                <c:ptCount val="4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</c:strCache>
            </c:strRef>
          </c:cat>
          <c:val>
            <c:numRef>
              <c:f>Gráficos!$B$2:$B$5</c:f>
              <c:numCache>
                <c:formatCode>General</c:formatCode>
                <c:ptCount val="4"/>
                <c:pt idx="0">
                  <c:v>500</c:v>
                </c:pt>
                <c:pt idx="1">
                  <c:v>750</c:v>
                </c:pt>
                <c:pt idx="2">
                  <c:v>600</c:v>
                </c:pt>
                <c:pt idx="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8-496B-A96B-93F58E646E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0788863"/>
        <c:axId val="1163479951"/>
      </c:lineChart>
      <c:catAx>
        <c:axId val="116078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3479951"/>
        <c:crosses val="autoZero"/>
        <c:auto val="1"/>
        <c:lblAlgn val="ctr"/>
        <c:lblOffset val="100"/>
        <c:noMultiLvlLbl val="0"/>
      </c:catAx>
      <c:valAx>
        <c:axId val="11634799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6078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Gráficos!$B$9</c:f>
              <c:strCache>
                <c:ptCount val="1"/>
                <c:pt idx="0">
                  <c:v>Gastos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08-4A0F-8148-5923762A4F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A08-4A0F-8148-5923762A4F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08-4A0F-8148-5923762A4F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A08-4A0F-8148-5923762A4F0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A08-4A0F-8148-5923762A4F0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A08-4A0F-8148-5923762A4F0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A08-4A0F-8148-5923762A4F0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A08-4A0F-8148-5923762A4F0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Gráficos!$A$10:$A$13</c:f>
              <c:strCache>
                <c:ptCount val="4"/>
                <c:pt idx="0">
                  <c:v>Alimentação</c:v>
                </c:pt>
                <c:pt idx="1">
                  <c:v>Moradia</c:v>
                </c:pt>
                <c:pt idx="2">
                  <c:v>Transporte</c:v>
                </c:pt>
                <c:pt idx="3">
                  <c:v>Lazer</c:v>
                </c:pt>
              </c:strCache>
            </c:strRef>
          </c:cat>
          <c:val>
            <c:numRef>
              <c:f>Gráficos!$B$10:$B$13</c:f>
              <c:numCache>
                <c:formatCode>General</c:formatCode>
                <c:ptCount val="4"/>
                <c:pt idx="0">
                  <c:v>300</c:v>
                </c:pt>
                <c:pt idx="1">
                  <c:v>800</c:v>
                </c:pt>
                <c:pt idx="2">
                  <c:v>150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8-4A0F-8148-5923762A4F0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[1]Dados!$B$43</c:f>
              <c:strCache>
                <c:ptCount val="1"/>
                <c:pt idx="0">
                  <c:v>Vendas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[1]Dados!$A$44:$A$47</c:f>
              <c:strCache>
                <c:ptCount val="4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</c:strCache>
            </c:strRef>
          </c:cat>
          <c:val>
            <c:numRef>
              <c:f>[1]Dados!$B$44:$B$47</c:f>
              <c:numCache>
                <c:formatCode>General</c:formatCode>
                <c:ptCount val="4"/>
                <c:pt idx="0">
                  <c:v>500</c:v>
                </c:pt>
                <c:pt idx="1">
                  <c:v>750</c:v>
                </c:pt>
                <c:pt idx="2">
                  <c:v>600</c:v>
                </c:pt>
                <c:pt idx="3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D-4600-A1C5-B4924307F4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5976064"/>
        <c:axId val="1035978464"/>
      </c:barChart>
      <c:catAx>
        <c:axId val="10359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978464"/>
        <c:crosses val="autoZero"/>
        <c:auto val="1"/>
        <c:lblAlgn val="ctr"/>
        <c:lblOffset val="100"/>
        <c:noMultiLvlLbl val="0"/>
      </c:catAx>
      <c:valAx>
        <c:axId val="1035978464"/>
        <c:scaling>
          <c:orientation val="minMax"/>
          <c:min val="2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976064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63501</xdr:colOff>
      <xdr:row>0</xdr:row>
      <xdr:rowOff>9525</xdr:rowOff>
    </xdr:from>
    <xdr:to>
      <xdr:col>14</xdr:col>
      <xdr:colOff>168275</xdr:colOff>
      <xdr:row>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FE63B6-0E18-F98D-A274-05611803C8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238126</xdr:colOff>
      <xdr:row>0</xdr:row>
      <xdr:rowOff>9525</xdr:rowOff>
    </xdr:from>
    <xdr:to>
      <xdr:col>7</xdr:col>
      <xdr:colOff>600076</xdr:colOff>
      <xdr:row>5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083D27-327B-6525-34AA-F18645AD3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209551</xdr:colOff>
      <xdr:row>7</xdr:row>
      <xdr:rowOff>314325</xdr:rowOff>
    </xdr:from>
    <xdr:to>
      <xdr:col>7</xdr:col>
      <xdr:colOff>285750</xdr:colOff>
      <xdr:row>13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332297C-AF52-32F5-7797-D5411EF5C5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31750</xdr:colOff>
      <xdr:row>6</xdr:row>
      <xdr:rowOff>152400</xdr:rowOff>
    </xdr:from>
    <xdr:to>
      <xdr:col>12</xdr:col>
      <xdr:colOff>214950</xdr:colOff>
      <xdr:row>11</xdr:row>
      <xdr:rowOff>152175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61046A-DE0D-47B0-A71E-0C1B4A987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5f614603f32461a/Produtor/01%20Curso%20R&#225;pido%20de%20Excel/C&#243;pia%20de%20Gr&#225;ficos.xlsx" TargetMode="External"/><Relationship Id="rId1" Type="http://schemas.openxmlformats.org/officeDocument/2006/relationships/externalLinkPath" Target="C&#243;pia%20de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oria"/>
      <sheetName val="SEÇÃO 5"/>
      <sheetName val="Dados"/>
      <sheetName val="Municipios"/>
      <sheetName val="Gráficos"/>
    </sheetNames>
    <sheetDataSet>
      <sheetData sheetId="0" refreshError="1"/>
      <sheetData sheetId="1" refreshError="1"/>
      <sheetData sheetId="2">
        <row r="43">
          <cell r="B43" t="str">
            <v>Vendas</v>
          </cell>
        </row>
        <row r="44">
          <cell r="A44" t="str">
            <v>Janeiro</v>
          </cell>
          <cell r="B44">
            <v>500</v>
          </cell>
        </row>
        <row r="45">
          <cell r="A45" t="str">
            <v>Fevereiro</v>
          </cell>
          <cell r="B45">
            <v>750</v>
          </cell>
        </row>
        <row r="46">
          <cell r="A46" t="str">
            <v>Março</v>
          </cell>
          <cell r="B46">
            <v>600</v>
          </cell>
        </row>
        <row r="47">
          <cell r="A47" t="str">
            <v>Abril</v>
          </cell>
          <cell r="B47">
            <v>900</v>
          </cell>
        </row>
      </sheetData>
      <sheetData sheetId="3">
        <row r="3">
          <cell r="B3" t="str">
            <v>São Paulo</v>
          </cell>
        </row>
      </sheetData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go Barreto Nunes" refreshedDate="45166.65148148148" createdVersion="8" refreshedVersion="8" minRefreshableVersion="3" recordCount="5" xr:uid="{AF69AF54-B4E7-4E35-B567-FA962D2248D2}">
  <cacheSource type="worksheet">
    <worksheetSource name="Tabela6"/>
  </cacheSource>
  <cacheFields count="4">
    <cacheField name="Produto" numFmtId="0">
      <sharedItems count="3">
        <s v="A"/>
        <s v="B"/>
        <s v="C"/>
      </sharedItems>
    </cacheField>
    <cacheField name="Categoria" numFmtId="0">
      <sharedItems count="3">
        <s v="Eletrônicos"/>
        <s v="Vestuário"/>
        <s v="Alimentos"/>
      </sharedItems>
    </cacheField>
    <cacheField name="Quantidade" numFmtId="0">
      <sharedItems containsSemiMixedTypes="0" containsString="0" containsNumber="1" containsInteger="1" minValue="5" maxValue="20" count="5">
        <n v="10"/>
        <n v="15"/>
        <n v="5"/>
        <n v="20"/>
        <n v="8"/>
      </sharedItems>
    </cacheField>
    <cacheField name="Preço Unitário" numFmtId="43">
      <sharedItems containsSemiMixedTypes="0" containsString="0" containsNumber="1" containsInteger="1" minValue="10" maxValue="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x v="0"/>
    <n v="500"/>
  </r>
  <r>
    <x v="1"/>
    <x v="1"/>
    <x v="1"/>
    <n v="30"/>
  </r>
  <r>
    <x v="0"/>
    <x v="0"/>
    <x v="2"/>
    <n v="500"/>
  </r>
  <r>
    <x v="2"/>
    <x v="2"/>
    <x v="3"/>
    <n v="10"/>
  </r>
  <r>
    <x v="1"/>
    <x v="1"/>
    <x v="4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8683FC-F975-425A-881A-C5F6ED712BC3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dutos" colHeaderCaption="Categoria do Produtos">
  <location ref="H1:L6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2"/>
        <item x="0"/>
        <item x="1"/>
        <item t="default"/>
      </items>
    </pivotField>
    <pivotField dataField="1" showAll="0">
      <items count="6">
        <item x="2"/>
        <item x="4"/>
        <item x="0"/>
        <item x="1"/>
        <item x="3"/>
        <item t="default"/>
      </items>
    </pivotField>
    <pivotField numFmtId="43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Qtde Total" fld="2" baseField="0" baseItem="0"/>
  </dataFields>
  <formats count="18">
    <format dxfId="57">
      <pivotArea outline="0" collapsedLevelsAreSubtotals="1" fieldPosition="0"/>
    </format>
    <format dxfId="56">
      <pivotArea dataOnly="0" labelOnly="1" fieldPosition="0">
        <references count="1">
          <reference field="1" count="0"/>
        </references>
      </pivotArea>
    </format>
    <format dxfId="55">
      <pivotArea dataOnly="0" labelOnly="1" grandCol="1" outline="0" fieldPosition="0"/>
    </format>
    <format dxfId="54">
      <pivotArea type="all" dataOnly="0" outline="0" fieldPosition="0"/>
    </format>
    <format dxfId="53">
      <pivotArea type="all" dataOnly="0" outline="0" fieldPosition="0"/>
    </format>
    <format dxfId="52">
      <pivotArea type="all" dataOnly="0" outline="0" fieldPosition="0"/>
    </format>
    <format dxfId="51">
      <pivotArea dataOnly="0" grandRow="1" axis="axisRow" fieldPosition="0"/>
    </format>
    <format dxfId="50">
      <pivotArea type="all" dataOnly="0" outline="0" fieldPosition="0"/>
    </format>
    <format dxfId="49">
      <pivotArea field="1" type="button" dataOnly="0" labelOnly="1" outline="0" axis="axisCol" fieldPosition="0"/>
    </format>
    <format dxfId="48">
      <pivotArea field="0" type="button" dataOnly="0" labelOnly="1" outline="0" axis="axisRow" fieldPosition="0"/>
    </format>
    <format dxfId="47">
      <pivotArea dataOnly="0" labelOnly="1" fieldPosition="0">
        <references count="1">
          <reference field="1" count="0"/>
        </references>
      </pivotArea>
    </format>
    <format dxfId="46">
      <pivotArea dataOnly="0" labelOnly="1" grandCol="1" outline="0" fieldPosition="0"/>
    </format>
    <format dxfId="45">
      <pivotArea collapsedLevelsAreSubtotals="1" fieldPosition="0">
        <references count="1">
          <reference field="0" count="0"/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field="1" type="button" dataOnly="0" labelOnly="1" outline="0" axis="axisCol" fieldPosition="0"/>
    </format>
    <format dxfId="42">
      <pivotArea type="origin" dataOnly="0" labelOnly="1" outline="0" fieldPosition="0"/>
    </format>
    <format dxfId="41">
      <pivotArea type="origin" dataOnly="0" labelOnly="1" outline="0" fieldPosition="0"/>
    </format>
    <format dxfId="40">
      <pivotArea dataOnly="0" labelOnly="1" fieldPosition="0">
        <references count="1">
          <reference field="0" count="0"/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08F571-F396-4020-8836-B91EC4DF4704}" name="Tabela2" displayName="Tabela2" ref="A8:C12" totalsRowShown="0" headerRowDxfId="71" dataDxfId="70">
  <tableColumns count="3">
    <tableColumn id="1" xr3:uid="{EEC2597D-EC83-4392-9153-3831DA182DC7}" name="Aluno" dataDxfId="69"/>
    <tableColumn id="2" xr3:uid="{A2C5FAEB-8930-40A6-87DC-F7FA4F23EF59}" name="Nota" dataDxfId="68"/>
    <tableColumn id="3" xr3:uid="{F105175D-8FF2-4026-A4F2-DD1764DD0AED}" name="Resultado" dataDxfId="67">
      <calculatedColumnFormula>IF(Tabela2[[#This Row],[Nota]]&gt;=7,"Aprovado","Reprovado")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D9B6BD-E54B-437D-8D49-7A1F4DBCD85E}" name="Tabela" displayName="Tabela" ref="A1:D5" totalsRowCount="1" headerRowDxfId="66" dataDxfId="65">
  <autoFilter ref="A1:D4" xr:uid="{FAD9B6BD-E54B-437D-8D49-7A1F4DBCD85E}"/>
  <tableColumns count="4">
    <tableColumn id="1" xr3:uid="{B4EBF20E-02A8-4322-8C85-3CC33BE35F82}" name="Nome" totalsRowLabel="Total" dataDxfId="64" totalsRowDxfId="63"/>
    <tableColumn id="2" xr3:uid="{99C39E7F-4EC1-449B-B932-CA490177B45A}" name="Cargo" dataDxfId="62" totalsRowDxfId="61"/>
    <tableColumn id="3" xr3:uid="{DEB7E3C3-A61A-4C89-9C4B-C4F187B512F5}" name="Departamento" dataDxfId="60" totalsRowDxfId="59"/>
    <tableColumn id="4" xr3:uid="{819DFBF2-5A65-4042-A0C8-C584B9BB970B}" name="Salário" totalsRowFunction="average" totalsRowDxfId="58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806D929-D767-4EA0-9A66-BF6D831D4363}" name="Tabela6" displayName="Tabela6" ref="A1:D6" totalsRowShown="0">
  <autoFilter ref="A1:D6" xr:uid="{A806D929-D767-4EA0-9A66-BF6D831D4363}">
    <filterColumn colId="0" hiddenButton="1"/>
    <filterColumn colId="1" hiddenButton="1"/>
    <filterColumn colId="2" hiddenButton="1"/>
    <filterColumn colId="3" hiddenButton="1"/>
  </autoFilter>
  <tableColumns count="4">
    <tableColumn id="1" xr3:uid="{40E9C63A-024E-4D45-84CC-EB19B7B279A2}" name="Produto" dataDxfId="39"/>
    <tableColumn id="2" xr3:uid="{2828F8B5-C665-4AAC-98F4-01B8F36B8C8B}" name="Categoria" dataDxfId="38"/>
    <tableColumn id="3" xr3:uid="{17EAD6A5-40A4-4681-91DC-6C2B36B3D7A0}" name="Quantidade" dataDxfId="37"/>
    <tableColumn id="4" xr3:uid="{7DE04B94-D5B5-419C-902F-1FB8A49C1B27}" name="Preço Unitário" dataDxfId="36" dataCellStyle="Vírgul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71146B-636E-45EC-A176-3A4F6EF80384}" name="Tabela3" displayName="Tabela3" ref="A1:D4" totalsRowShown="0" headerRowDxfId="35">
  <autoFilter ref="A1:D4" xr:uid="{8571146B-636E-45EC-A176-3A4F6EF80384}">
    <filterColumn colId="0" hiddenButton="1"/>
    <filterColumn colId="1" hiddenButton="1"/>
    <filterColumn colId="2" hiddenButton="1"/>
    <filterColumn colId="3" hiddenButton="1"/>
  </autoFilter>
  <tableColumns count="4">
    <tableColumn id="1" xr3:uid="{DCAF7C9B-B4BC-4E94-BE09-D160EFC2F6A4}" name="Produto" dataDxfId="34"/>
    <tableColumn id="2" xr3:uid="{B94D7B1D-71A1-4ACC-A2B2-059B04080E16}" name="Preço Unitário" dataDxfId="33" dataCellStyle="Moeda"/>
    <tableColumn id="3" xr3:uid="{53FE0CDE-C838-46C7-AA02-B7EEB6DEC631}" name="Quantidade" dataDxfId="32"/>
    <tableColumn id="4" xr3:uid="{6BD63ADD-EE8F-466E-B285-79BC7D811061}" name="Custo Total" dataDxfId="31">
      <calculatedColumnFormula>B2*C2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9E9C84-ED57-465E-A3D6-EB8DB28FFACB}" name="Tabela35" displayName="Tabela35" ref="A6:D9" totalsRowShown="0" headerRowDxfId="30">
  <autoFilter ref="A6:D9" xr:uid="{AD9E9C84-ED57-465E-A3D6-EB8DB28FFACB}">
    <filterColumn colId="0" hiddenButton="1"/>
    <filterColumn colId="1" hiddenButton="1"/>
    <filterColumn colId="2" hiddenButton="1"/>
    <filterColumn colId="3" hiddenButton="1"/>
  </autoFilter>
  <tableColumns count="4">
    <tableColumn id="1" xr3:uid="{148C3CB5-3EC2-44CF-9BF6-E8DCC2F14BFA}" name="Produto" dataDxfId="29"/>
    <tableColumn id="2" xr3:uid="{9893226C-1650-45EB-AC15-8FB996523643}" name="Preço Unitário" dataDxfId="28" dataCellStyle="Moeda"/>
    <tableColumn id="3" xr3:uid="{204D30DC-FED3-41BF-88D2-23CBFEB1177E}" name="Quantidade" dataDxfId="27"/>
    <tableColumn id="4" xr3:uid="{6E43CB2D-1ABB-44A5-9060-28032D6D678C}" name="Custo Total" dataDxfId="26">
      <calculatedColumnFormula>$B7*C7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0B25C6-D354-4076-859E-C42C0C5B2745}" name="Tabela36" displayName="Tabela36" ref="A1:C4" totalsRowShown="0" headerRowDxfId="25">
  <autoFilter ref="A1:C4" xr:uid="{8571146B-636E-45EC-A176-3A4F6EF80384}">
    <filterColumn colId="0" hiddenButton="1"/>
    <filterColumn colId="1" hiddenButton="1"/>
    <filterColumn colId="2" hiddenButton="1"/>
  </autoFilter>
  <tableColumns count="3">
    <tableColumn id="1" xr3:uid="{73974AF6-11ED-4477-AEF8-4E029610568E}" name="Produto" dataDxfId="24"/>
    <tableColumn id="2" xr3:uid="{2DEABB85-2382-4A55-B2FF-D2B10CCD7665}" name="Preço Unitário" dataDxfId="23" dataCellStyle="Moeda"/>
    <tableColumn id="3" xr3:uid="{582D15FA-76AA-4042-8226-969158ABD3E5}" name="Quantidade Vendida" dataDxfId="2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DC4285A-0F57-420E-AA7F-5D6799B5E48F}" name="Tabela7" displayName="Tabela7" ref="A13:C17" totalsRowShown="0" tableBorderDxfId="21">
  <autoFilter ref="A13:C17" xr:uid="{5DC4285A-0F57-420E-AA7F-5D6799B5E48F}">
    <filterColumn colId="0" hiddenButton="1"/>
    <filterColumn colId="1" hiddenButton="1"/>
    <filterColumn colId="2" hiddenButton="1"/>
  </autoFilter>
  <tableColumns count="3">
    <tableColumn id="1" xr3:uid="{07107EE0-0B4C-4627-ADCE-D395D13FEF1B}" name="Quantidade de Pessoas" dataDxfId="20"/>
    <tableColumn id="2" xr3:uid="{F216EADE-0B5E-4EA2-9321-FF7E1FA0EE67}" name="Idade" dataDxfId="19"/>
    <tableColumn id="3" xr3:uid="{4C0F170D-8D23-47CD-98C1-5A446C94AFE2}" name="Média Ponderada" dataDxfId="18">
      <calculatedColumnFormula>SUMPRODUCT(A14:A17,B14:B17)/SUM(A14:A17)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C3E7D2-46A0-4FDA-9850-8F94A4999595}" name="Tabela8" displayName="Tabela8" ref="A1:C6" totalsRowShown="0" headerRowDxfId="17" dataDxfId="16">
  <tableColumns count="3">
    <tableColumn id="1" xr3:uid="{BC44460E-6398-47C4-86DF-4C174B73349A}" name="COD" dataDxfId="15"/>
    <tableColumn id="2" xr3:uid="{44C0303B-43C5-4489-997D-B1800FFC6018}" name="PRODUTO" dataDxfId="14"/>
    <tableColumn id="3" xr3:uid="{E5E8E89A-A90D-45CF-8244-4E8D4CA9C7D4}" name="PREÇO" dataDxfId="13" dataCellStyle="Vírgul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7323C1-0625-480E-9066-4E821927FFD8}" name="Tabela9" displayName="Tabela9" ref="J1:N2" totalsRowShown="0" headerRowDxfId="12" dataDxfId="11" dataCellStyle="Vírgula">
  <autoFilter ref="J1:N2" xr:uid="{867323C1-0625-480E-9066-4E821927FFD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CD46D25-A3B7-4B62-BC4D-060621218503}" name="Nome" dataDxfId="10" dataCellStyle="Vírgula"/>
    <tableColumn id="2" xr3:uid="{3A09B25F-1428-4032-AA08-2D0CB708E69B}" name="JAIRO LISBOA" dataDxfId="9" dataCellStyle="Vírgula"/>
    <tableColumn id="3" xr3:uid="{601ADECC-9869-4839-BE83-6E94AB8FBB59}" name="JOAO BATISTA" dataDxfId="8" dataCellStyle="Vírgula"/>
    <tableColumn id="4" xr3:uid="{29B11A72-2807-4AC6-9E3D-F3C25577656E}" name="JURACI DUTRA" dataDxfId="7" dataCellStyle="Vírgula"/>
    <tableColumn id="5" xr3:uid="{0B75F28A-D854-46F8-9FBF-134AA075FC49}" name="LEANDRO SANTOS" dataDxfId="6" dataCellStyle="Vírgul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97BD6E-6357-4B29-89F6-803DBA7D339C}" name="Tabela10" displayName="Tabela10" ref="S1:U9" totalsRowShown="0" headerRowDxfId="5" dataDxfId="4">
  <autoFilter ref="S1:U9" xr:uid="{4797BD6E-6357-4B29-89F6-803DBA7D339C}">
    <filterColumn colId="0" hiddenButton="1"/>
    <filterColumn colId="1" hiddenButton="1"/>
    <filterColumn colId="2" hiddenButton="1"/>
  </autoFilter>
  <tableColumns count="3">
    <tableColumn id="1" xr3:uid="{8F4DC97C-B76B-4A70-950C-0BD00D531FFD}" name="Aluno" dataDxfId="3"/>
    <tableColumn id="2" xr3:uid="{3F567050-2D06-4FE2-8834-AAE235B5A616}" name="Disciplina" dataDxfId="2"/>
    <tableColumn id="3" xr3:uid="{D897D2A3-E846-4839-98AB-19DAB31F5C3A}" name="Nota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BA78-F67E-4AA0-BA2E-42D4A0629D28}">
  <dimension ref="A1:C6"/>
  <sheetViews>
    <sheetView workbookViewId="0">
      <selection activeCell="C1" sqref="C1"/>
    </sheetView>
  </sheetViews>
  <sheetFormatPr defaultRowHeight="14.5" x14ac:dyDescent="0.35"/>
  <cols>
    <col min="1" max="1" width="8" customWidth="1"/>
  </cols>
  <sheetData>
    <row r="1" spans="1:3" x14ac:dyDescent="0.35">
      <c r="A1" s="5">
        <v>10</v>
      </c>
      <c r="B1" s="5">
        <v>15</v>
      </c>
      <c r="C1" s="6">
        <f>A1+B1</f>
        <v>25</v>
      </c>
    </row>
    <row r="2" spans="1:3" x14ac:dyDescent="0.35">
      <c r="A2" s="2"/>
      <c r="B2" s="2"/>
      <c r="C2" s="2"/>
    </row>
    <row r="3" spans="1:3" s="1" customFormat="1" x14ac:dyDescent="0.35">
      <c r="A3" s="7" t="s">
        <v>1</v>
      </c>
      <c r="B3" s="7"/>
      <c r="C3" s="7"/>
    </row>
    <row r="4" spans="1:3" s="1" customFormat="1" x14ac:dyDescent="0.35">
      <c r="A4" s="7" t="s">
        <v>2</v>
      </c>
      <c r="B4" s="7"/>
      <c r="C4" s="7"/>
    </row>
    <row r="5" spans="1:3" s="1" customFormat="1" x14ac:dyDescent="0.35">
      <c r="A5" s="7" t="s">
        <v>3</v>
      </c>
      <c r="B5" s="7"/>
      <c r="C5" s="7"/>
    </row>
    <row r="6" spans="1:3" s="1" customFormat="1" x14ac:dyDescent="0.35">
      <c r="A6" s="7" t="s">
        <v>0</v>
      </c>
      <c r="B6" s="7"/>
      <c r="C6" s="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F46CC-15DE-4924-BB80-073FE2D6D3DF}">
  <dimension ref="A1:G3"/>
  <sheetViews>
    <sheetView workbookViewId="0"/>
  </sheetViews>
  <sheetFormatPr defaultRowHeight="14.5" x14ac:dyDescent="0.35"/>
  <sheetData>
    <row r="1" spans="1:7" x14ac:dyDescent="0.35">
      <c r="A1" s="2">
        <v>200</v>
      </c>
      <c r="B1" s="3">
        <v>0.1</v>
      </c>
      <c r="C1" s="4">
        <f>A1*B1</f>
        <v>20</v>
      </c>
      <c r="D1" s="2"/>
      <c r="E1" s="2"/>
      <c r="F1" s="2"/>
      <c r="G1" s="2"/>
    </row>
    <row r="2" spans="1:7" x14ac:dyDescent="0.35">
      <c r="A2" s="2"/>
      <c r="B2" s="2"/>
      <c r="C2" s="2"/>
      <c r="D2" s="2"/>
      <c r="E2" s="2"/>
      <c r="F2" s="2"/>
      <c r="G2" s="2"/>
    </row>
    <row r="3" spans="1:7" ht="60.65" customHeight="1" x14ac:dyDescent="0.35">
      <c r="A3" s="102" t="s">
        <v>4</v>
      </c>
      <c r="B3" s="102"/>
      <c r="C3" s="102"/>
      <c r="D3" s="102"/>
      <c r="E3" s="102"/>
      <c r="F3" s="102"/>
      <c r="G3" s="102"/>
    </row>
  </sheetData>
  <mergeCells count="1">
    <mergeCell ref="A3:G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3CB1-139A-4CE1-AF7C-2D6FFCA35744}">
  <dimension ref="A1:G10"/>
  <sheetViews>
    <sheetView zoomScale="130" zoomScaleNormal="130" workbookViewId="0">
      <selection activeCell="A3" sqref="A3:F10"/>
    </sheetView>
  </sheetViews>
  <sheetFormatPr defaultColWidth="8.81640625" defaultRowHeight="14" x14ac:dyDescent="0.3"/>
  <cols>
    <col min="1" max="2" width="8.81640625" style="2"/>
    <col min="3" max="3" width="13.08984375" style="2" customWidth="1"/>
    <col min="4" max="4" width="14.7265625" style="2" customWidth="1"/>
    <col min="5" max="5" width="11.7265625" style="2" customWidth="1"/>
    <col min="6" max="6" width="12.7265625" style="2" customWidth="1"/>
    <col min="7" max="7" width="14.08984375" style="2" customWidth="1"/>
    <col min="8" max="16384" width="8.81640625" style="2"/>
  </cols>
  <sheetData>
    <row r="1" spans="1:7" x14ac:dyDescent="0.3">
      <c r="A1" s="2" t="s">
        <v>5</v>
      </c>
      <c r="B1" s="2" t="s">
        <v>159</v>
      </c>
      <c r="C1" s="2" t="str">
        <f>CONCATENATE(A1, " ", B1)</f>
        <v>Olá Mundo!</v>
      </c>
      <c r="D1" s="2" t="str">
        <f>UPPER(C1)</f>
        <v>OLÁ MUNDO!</v>
      </c>
      <c r="E1" s="2" t="str">
        <f>LOWER(C1)</f>
        <v>olá mundo!</v>
      </c>
      <c r="F1" s="2" t="str">
        <f>PROPER(E1)</f>
        <v>Olá Mundo!</v>
      </c>
      <c r="G1" s="2" t="str">
        <f>PROPER(A1)&amp;" "&amp;PROPER(B1)&amp;"!"</f>
        <v>Olá Mundo!!</v>
      </c>
    </row>
    <row r="3" spans="1:7" ht="13.9" customHeight="1" x14ac:dyDescent="0.3">
      <c r="A3" s="103" t="s">
        <v>6</v>
      </c>
      <c r="B3" s="103"/>
      <c r="C3" s="103"/>
      <c r="D3" s="103"/>
      <c r="E3" s="103"/>
      <c r="F3" s="103"/>
    </row>
    <row r="4" spans="1:7" x14ac:dyDescent="0.3">
      <c r="A4" s="103"/>
      <c r="B4" s="103"/>
      <c r="C4" s="103"/>
      <c r="D4" s="103"/>
      <c r="E4" s="103"/>
      <c r="F4" s="103"/>
    </row>
    <row r="5" spans="1:7" x14ac:dyDescent="0.3">
      <c r="A5" s="103"/>
      <c r="B5" s="103"/>
      <c r="C5" s="103"/>
      <c r="D5" s="103"/>
      <c r="E5" s="103"/>
      <c r="F5" s="103"/>
    </row>
    <row r="6" spans="1:7" x14ac:dyDescent="0.3">
      <c r="A6" s="103"/>
      <c r="B6" s="103"/>
      <c r="C6" s="103"/>
      <c r="D6" s="103"/>
      <c r="E6" s="103"/>
      <c r="F6" s="103"/>
    </row>
    <row r="7" spans="1:7" x14ac:dyDescent="0.3">
      <c r="A7" s="103"/>
      <c r="B7" s="103"/>
      <c r="C7" s="103"/>
      <c r="D7" s="103"/>
      <c r="E7" s="103"/>
      <c r="F7" s="103"/>
    </row>
    <row r="8" spans="1:7" x14ac:dyDescent="0.3">
      <c r="A8" s="103"/>
      <c r="B8" s="103"/>
      <c r="C8" s="103"/>
      <c r="D8" s="103"/>
      <c r="E8" s="103"/>
      <c r="F8" s="103"/>
    </row>
    <row r="9" spans="1:7" x14ac:dyDescent="0.3">
      <c r="A9" s="103"/>
      <c r="B9" s="103"/>
      <c r="C9" s="103"/>
      <c r="D9" s="103"/>
      <c r="E9" s="103"/>
      <c r="F9" s="103"/>
    </row>
    <row r="10" spans="1:7" x14ac:dyDescent="0.3">
      <c r="A10" s="103"/>
      <c r="B10" s="103"/>
      <c r="C10" s="103"/>
      <c r="D10" s="103"/>
      <c r="E10" s="103"/>
      <c r="F10" s="103"/>
    </row>
  </sheetData>
  <mergeCells count="1">
    <mergeCell ref="A3:F1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8275-5986-4ABD-89B6-52C8DC45915B}">
  <dimension ref="A1:F12"/>
  <sheetViews>
    <sheetView zoomScale="130" zoomScaleNormal="130" workbookViewId="0">
      <selection activeCell="A8" sqref="A8:C12"/>
    </sheetView>
  </sheetViews>
  <sheetFormatPr defaultColWidth="9.1796875" defaultRowHeight="14" x14ac:dyDescent="0.3"/>
  <cols>
    <col min="1" max="1" width="9.1796875" style="2"/>
    <col min="2" max="2" width="11.54296875" style="2" customWidth="1"/>
    <col min="3" max="3" width="13.90625" style="2" customWidth="1"/>
    <col min="4" max="16384" width="9.1796875" style="2"/>
  </cols>
  <sheetData>
    <row r="1" spans="1:6" x14ac:dyDescent="0.3">
      <c r="A1" s="2">
        <v>8</v>
      </c>
      <c r="B1" s="2" t="str">
        <f>IF(A1&gt;=7,"Aprovado","Reprovado")</f>
        <v>Aprovado</v>
      </c>
    </row>
    <row r="3" spans="1:6" ht="14.25" customHeight="1" x14ac:dyDescent="0.3">
      <c r="A3" s="102" t="s">
        <v>160</v>
      </c>
      <c r="B3" s="102"/>
      <c r="C3" s="102"/>
      <c r="D3" s="102"/>
      <c r="E3" s="102"/>
      <c r="F3" s="102"/>
    </row>
    <row r="4" spans="1:6" x14ac:dyDescent="0.3">
      <c r="A4" s="102"/>
      <c r="B4" s="102"/>
      <c r="C4" s="102"/>
      <c r="D4" s="102"/>
      <c r="E4" s="102"/>
      <c r="F4" s="102"/>
    </row>
    <row r="5" spans="1:6" x14ac:dyDescent="0.3">
      <c r="A5" s="102"/>
      <c r="B5" s="102"/>
      <c r="C5" s="102"/>
      <c r="D5" s="102"/>
      <c r="E5" s="102"/>
      <c r="F5" s="102"/>
    </row>
    <row r="8" spans="1:6" s="7" customFormat="1" ht="15" customHeight="1" x14ac:dyDescent="0.35">
      <c r="A8" s="6" t="s">
        <v>7</v>
      </c>
      <c r="B8" s="6" t="s">
        <v>8</v>
      </c>
      <c r="C8" s="6" t="s">
        <v>161</v>
      </c>
    </row>
    <row r="9" spans="1:6" s="7" customFormat="1" ht="15" customHeight="1" x14ac:dyDescent="0.35">
      <c r="A9" s="5" t="s">
        <v>9</v>
      </c>
      <c r="B9" s="5">
        <v>5</v>
      </c>
      <c r="C9" s="5" t="str">
        <f>IF(Tabela2[[#This Row],[Nota]]&gt;=7,"Aprovado","Reprovado")</f>
        <v>Reprovado</v>
      </c>
    </row>
    <row r="10" spans="1:6" s="7" customFormat="1" ht="15" customHeight="1" x14ac:dyDescent="0.35">
      <c r="A10" s="5" t="s">
        <v>10</v>
      </c>
      <c r="B10" s="5">
        <v>5</v>
      </c>
      <c r="C10" s="5" t="str">
        <f>IF(Tabela2[[#This Row],[Nota]]&gt;=7,"Aprovado","Reprovado")</f>
        <v>Reprovado</v>
      </c>
    </row>
    <row r="11" spans="1:6" s="7" customFormat="1" ht="15" customHeight="1" x14ac:dyDescent="0.35">
      <c r="A11" s="5" t="s">
        <v>11</v>
      </c>
      <c r="B11" s="5">
        <v>10</v>
      </c>
      <c r="C11" s="5" t="str">
        <f>IF(Tabela2[[#This Row],[Nota]]&gt;=7,"Aprovado","Reprovado")</f>
        <v>Aprovado</v>
      </c>
    </row>
    <row r="12" spans="1:6" s="7" customFormat="1" ht="15" customHeight="1" x14ac:dyDescent="0.35">
      <c r="A12" s="5" t="s">
        <v>12</v>
      </c>
      <c r="B12" s="5">
        <v>5</v>
      </c>
      <c r="C12" s="5" t="str">
        <f>IF(Tabela2[[#This Row],[Nota]]&gt;=7,"Aprovado","Reprovado")</f>
        <v>Reprovado</v>
      </c>
    </row>
  </sheetData>
  <mergeCells count="1">
    <mergeCell ref="A3:F5"/>
  </mergeCell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80FE-5A51-4BED-84AC-54032BFC5D12}">
  <dimension ref="A1:H16"/>
  <sheetViews>
    <sheetView workbookViewId="0">
      <selection sqref="A1:B10"/>
    </sheetView>
  </sheetViews>
  <sheetFormatPr defaultColWidth="9.1796875" defaultRowHeight="14" x14ac:dyDescent="0.35"/>
  <cols>
    <col min="1" max="1" width="11.26953125" style="7" customWidth="1"/>
    <col min="2" max="2" width="13.26953125" style="7" customWidth="1"/>
    <col min="3" max="16384" width="9.1796875" style="7"/>
  </cols>
  <sheetData>
    <row r="1" spans="1:8" ht="18" customHeight="1" x14ac:dyDescent="0.35">
      <c r="A1" s="10" t="s">
        <v>13</v>
      </c>
      <c r="B1" s="6" t="s">
        <v>14</v>
      </c>
      <c r="F1" s="9" t="s">
        <v>15</v>
      </c>
      <c r="G1" s="7">
        <f>SUMIF(A:A,F1,B:B)</f>
        <v>23</v>
      </c>
      <c r="H1" s="7">
        <f>COUNTIF(A:A,F1)</f>
        <v>3</v>
      </c>
    </row>
    <row r="2" spans="1:8" ht="16.5" customHeight="1" x14ac:dyDescent="0.35">
      <c r="A2" s="9" t="s">
        <v>15</v>
      </c>
      <c r="B2" s="5">
        <v>10</v>
      </c>
      <c r="F2" s="9" t="s">
        <v>16</v>
      </c>
      <c r="G2" s="7">
        <f>SUMIF(A:A,F2,B:B)</f>
        <v>42</v>
      </c>
      <c r="H2" s="7">
        <f>COUNTIF(A:A,F2)</f>
        <v>3</v>
      </c>
    </row>
    <row r="3" spans="1:8" ht="16.5" customHeight="1" x14ac:dyDescent="0.35">
      <c r="A3" s="9" t="s">
        <v>16</v>
      </c>
      <c r="B3" s="5">
        <v>20</v>
      </c>
      <c r="F3" s="9" t="s">
        <v>17</v>
      </c>
      <c r="G3" s="7">
        <f>SUMIF(A:A,F3,B:B)</f>
        <v>18</v>
      </c>
      <c r="H3" s="7">
        <f>COUNTIF(A:A,F3)</f>
        <v>2</v>
      </c>
    </row>
    <row r="4" spans="1:8" ht="16.5" customHeight="1" x14ac:dyDescent="0.35">
      <c r="A4" s="9" t="s">
        <v>15</v>
      </c>
      <c r="B4" s="5">
        <v>8</v>
      </c>
      <c r="F4" s="10" t="s">
        <v>39</v>
      </c>
      <c r="G4" s="18">
        <f>SUM(G1:G3)</f>
        <v>83</v>
      </c>
      <c r="H4" s="7">
        <f>SUM(H1:H3)</f>
        <v>8</v>
      </c>
    </row>
    <row r="5" spans="1:8" ht="16.5" customHeight="1" x14ac:dyDescent="0.35">
      <c r="A5" s="9" t="s">
        <v>17</v>
      </c>
      <c r="B5" s="5">
        <v>3</v>
      </c>
      <c r="F5"/>
    </row>
    <row r="6" spans="1:8" ht="16.5" customHeight="1" x14ac:dyDescent="0.35">
      <c r="A6" s="9" t="s">
        <v>16</v>
      </c>
      <c r="B6" s="5">
        <v>15</v>
      </c>
      <c r="F6"/>
    </row>
    <row r="7" spans="1:8" ht="16.5" customHeight="1" x14ac:dyDescent="0.35">
      <c r="A7" s="9" t="s">
        <v>15</v>
      </c>
      <c r="B7" s="5">
        <v>5</v>
      </c>
      <c r="F7"/>
    </row>
    <row r="8" spans="1:8" ht="16.5" customHeight="1" x14ac:dyDescent="0.35">
      <c r="A8" s="9" t="s">
        <v>17</v>
      </c>
      <c r="B8" s="5">
        <v>15</v>
      </c>
      <c r="F8"/>
    </row>
    <row r="9" spans="1:8" ht="16.5" customHeight="1" x14ac:dyDescent="0.35">
      <c r="A9" s="9" t="s">
        <v>16</v>
      </c>
      <c r="B9" s="5">
        <v>7</v>
      </c>
    </row>
    <row r="10" spans="1:8" ht="16.5" customHeight="1" x14ac:dyDescent="0.35">
      <c r="A10" s="18" t="s">
        <v>39</v>
      </c>
      <c r="B10" s="6">
        <f>SUM(B2:B9)</f>
        <v>83</v>
      </c>
    </row>
    <row r="11" spans="1:8" ht="16.5" customHeight="1" x14ac:dyDescent="0.35"/>
    <row r="12" spans="1:8" ht="16.5" customHeight="1" x14ac:dyDescent="0.35"/>
    <row r="13" spans="1:8" ht="16.5" customHeight="1" x14ac:dyDescent="0.35"/>
    <row r="14" spans="1:8" ht="16.5" customHeight="1" x14ac:dyDescent="0.35"/>
    <row r="15" spans="1:8" ht="16.5" customHeight="1" x14ac:dyDescent="0.35"/>
    <row r="16" spans="1:8" ht="16.5" customHeight="1" x14ac:dyDescent="0.35"/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42DC-9607-40A7-ADDA-7769C0136610}">
  <dimension ref="A1:B68"/>
  <sheetViews>
    <sheetView topLeftCell="A4" workbookViewId="0">
      <selection activeCell="L13" sqref="L13"/>
    </sheetView>
  </sheetViews>
  <sheetFormatPr defaultColWidth="9.1796875" defaultRowHeight="14" x14ac:dyDescent="0.3"/>
  <cols>
    <col min="1" max="1" width="14.54296875" style="2" customWidth="1"/>
    <col min="2" max="2" width="14.453125" style="8" customWidth="1"/>
    <col min="3" max="16384" width="9.1796875" style="2"/>
  </cols>
  <sheetData>
    <row r="1" spans="1:2" s="7" customFormat="1" ht="27" customHeight="1" x14ac:dyDescent="0.35">
      <c r="A1" s="13" t="s">
        <v>22</v>
      </c>
      <c r="B1" s="6" t="s">
        <v>23</v>
      </c>
    </row>
    <row r="2" spans="1:2" s="7" customFormat="1" ht="27" customHeight="1" x14ac:dyDescent="0.35">
      <c r="A2" s="12" t="s">
        <v>18</v>
      </c>
      <c r="B2" s="11">
        <v>500</v>
      </c>
    </row>
    <row r="3" spans="1:2" s="7" customFormat="1" ht="27" customHeight="1" x14ac:dyDescent="0.35">
      <c r="A3" s="12" t="s">
        <v>19</v>
      </c>
      <c r="B3" s="11">
        <v>750</v>
      </c>
    </row>
    <row r="4" spans="1:2" s="7" customFormat="1" ht="27" customHeight="1" x14ac:dyDescent="0.35">
      <c r="A4" s="12" t="s">
        <v>20</v>
      </c>
      <c r="B4" s="11">
        <v>600</v>
      </c>
    </row>
    <row r="5" spans="1:2" s="7" customFormat="1" ht="27" customHeight="1" x14ac:dyDescent="0.35">
      <c r="A5" s="12" t="s">
        <v>21</v>
      </c>
      <c r="B5" s="11">
        <v>900</v>
      </c>
    </row>
    <row r="6" spans="1:2" ht="27" customHeight="1" x14ac:dyDescent="0.3"/>
    <row r="7" spans="1:2" ht="27" customHeight="1" x14ac:dyDescent="0.3"/>
    <row r="8" spans="1:2" ht="27" customHeight="1" x14ac:dyDescent="0.3"/>
    <row r="9" spans="1:2" ht="27" customHeight="1" x14ac:dyDescent="0.3">
      <c r="A9" s="14" t="s">
        <v>24</v>
      </c>
      <c r="B9" s="6" t="s">
        <v>25</v>
      </c>
    </row>
    <row r="10" spans="1:2" ht="27" customHeight="1" x14ac:dyDescent="0.3">
      <c r="A10" s="15" t="s">
        <v>26</v>
      </c>
      <c r="B10" s="5">
        <v>300</v>
      </c>
    </row>
    <row r="11" spans="1:2" ht="27" customHeight="1" x14ac:dyDescent="0.3">
      <c r="A11" s="15" t="s">
        <v>27</v>
      </c>
      <c r="B11" s="5">
        <v>800</v>
      </c>
    </row>
    <row r="12" spans="1:2" ht="27" customHeight="1" x14ac:dyDescent="0.3">
      <c r="A12" s="15" t="s">
        <v>28</v>
      </c>
      <c r="B12" s="5">
        <v>150</v>
      </c>
    </row>
    <row r="13" spans="1:2" ht="27" customHeight="1" x14ac:dyDescent="0.3">
      <c r="A13" s="15" t="s">
        <v>29</v>
      </c>
      <c r="B13" s="5">
        <v>200</v>
      </c>
    </row>
    <row r="14" spans="1:2" ht="27" customHeight="1" x14ac:dyDescent="0.3"/>
    <row r="15" spans="1:2" ht="27" customHeight="1" x14ac:dyDescent="0.3"/>
    <row r="16" spans="1:2" ht="27" customHeight="1" x14ac:dyDescent="0.3"/>
    <row r="17" ht="27" customHeight="1" x14ac:dyDescent="0.3"/>
    <row r="18" ht="27" customHeight="1" x14ac:dyDescent="0.3"/>
    <row r="19" ht="27" customHeight="1" x14ac:dyDescent="0.3"/>
    <row r="20" ht="27" customHeight="1" x14ac:dyDescent="0.3"/>
    <row r="21" ht="27" customHeight="1" x14ac:dyDescent="0.3"/>
    <row r="22" ht="27" customHeight="1" x14ac:dyDescent="0.3"/>
    <row r="23" ht="27" customHeight="1" x14ac:dyDescent="0.3"/>
    <row r="24" ht="27" customHeight="1" x14ac:dyDescent="0.3"/>
    <row r="25" ht="27" customHeight="1" x14ac:dyDescent="0.3"/>
    <row r="26" ht="27" customHeight="1" x14ac:dyDescent="0.3"/>
    <row r="27" ht="27" customHeight="1" x14ac:dyDescent="0.3"/>
    <row r="28" ht="27" customHeight="1" x14ac:dyDescent="0.3"/>
    <row r="29" ht="27" customHeight="1" x14ac:dyDescent="0.3"/>
    <row r="30" ht="27" customHeight="1" x14ac:dyDescent="0.3"/>
    <row r="31" ht="27" customHeight="1" x14ac:dyDescent="0.3"/>
    <row r="32" ht="27" customHeight="1" x14ac:dyDescent="0.3"/>
    <row r="33" ht="27" customHeight="1" x14ac:dyDescent="0.3"/>
    <row r="34" ht="27" customHeight="1" x14ac:dyDescent="0.3"/>
    <row r="35" ht="27" customHeight="1" x14ac:dyDescent="0.3"/>
    <row r="36" ht="27" customHeight="1" x14ac:dyDescent="0.3"/>
    <row r="37" ht="27" customHeight="1" x14ac:dyDescent="0.3"/>
    <row r="38" ht="27" customHeight="1" x14ac:dyDescent="0.3"/>
    <row r="39" ht="27" customHeight="1" x14ac:dyDescent="0.3"/>
    <row r="40" ht="27" customHeight="1" x14ac:dyDescent="0.3"/>
    <row r="41" ht="27" customHeight="1" x14ac:dyDescent="0.3"/>
    <row r="42" ht="27" customHeight="1" x14ac:dyDescent="0.3"/>
    <row r="43" ht="27" customHeight="1" x14ac:dyDescent="0.3"/>
    <row r="44" ht="27" customHeight="1" x14ac:dyDescent="0.3"/>
    <row r="45" ht="27" customHeight="1" x14ac:dyDescent="0.3"/>
    <row r="46" ht="27" customHeight="1" x14ac:dyDescent="0.3"/>
    <row r="47" ht="27" customHeight="1" x14ac:dyDescent="0.3"/>
    <row r="48" ht="27" customHeight="1" x14ac:dyDescent="0.3"/>
    <row r="49" ht="27" customHeight="1" x14ac:dyDescent="0.3"/>
    <row r="50" ht="27" customHeight="1" x14ac:dyDescent="0.3"/>
    <row r="51" ht="27" customHeight="1" x14ac:dyDescent="0.3"/>
    <row r="52" ht="27" customHeight="1" x14ac:dyDescent="0.3"/>
    <row r="53" ht="27" customHeight="1" x14ac:dyDescent="0.3"/>
    <row r="54" ht="27" customHeight="1" x14ac:dyDescent="0.3"/>
    <row r="55" ht="27" customHeight="1" x14ac:dyDescent="0.3"/>
    <row r="56" ht="27" customHeight="1" x14ac:dyDescent="0.3"/>
    <row r="57" ht="27" customHeight="1" x14ac:dyDescent="0.3"/>
    <row r="58" ht="27" customHeight="1" x14ac:dyDescent="0.3"/>
    <row r="59" ht="27" customHeight="1" x14ac:dyDescent="0.3"/>
    <row r="60" ht="27" customHeight="1" x14ac:dyDescent="0.3"/>
    <row r="61" ht="27" customHeight="1" x14ac:dyDescent="0.3"/>
    <row r="62" ht="27" customHeight="1" x14ac:dyDescent="0.3"/>
    <row r="63" ht="27" customHeight="1" x14ac:dyDescent="0.3"/>
    <row r="64" ht="27" customHeight="1" x14ac:dyDescent="0.3"/>
    <row r="65" ht="27" customHeight="1" x14ac:dyDescent="0.3"/>
    <row r="66" ht="27" customHeight="1" x14ac:dyDescent="0.3"/>
    <row r="67" ht="27" customHeight="1" x14ac:dyDescent="0.3"/>
    <row r="68" ht="27" customHeight="1" x14ac:dyDescent="0.3"/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F995-7AA7-4052-BDB3-56C334C59F1D}">
  <dimension ref="A1:D7"/>
  <sheetViews>
    <sheetView tabSelected="1" workbookViewId="0">
      <selection activeCell="D7" sqref="D7"/>
    </sheetView>
  </sheetViews>
  <sheetFormatPr defaultColWidth="9.1796875" defaultRowHeight="20.25" customHeight="1" x14ac:dyDescent="0.35"/>
  <cols>
    <col min="1" max="1" width="11" style="7" customWidth="1"/>
    <col min="2" max="2" width="13.54296875" style="7" customWidth="1"/>
    <col min="3" max="3" width="17.453125" style="7" customWidth="1"/>
    <col min="4" max="4" width="16.54296875" style="7" customWidth="1"/>
    <col min="5" max="16384" width="9.1796875" style="7"/>
  </cols>
  <sheetData>
    <row r="1" spans="1:4" ht="20.25" customHeight="1" x14ac:dyDescent="0.35">
      <c r="A1" s="18" t="s">
        <v>30</v>
      </c>
      <c r="B1" s="18" t="s">
        <v>31</v>
      </c>
      <c r="C1" s="18" t="s">
        <v>32</v>
      </c>
      <c r="D1" s="19" t="s">
        <v>33</v>
      </c>
    </row>
    <row r="2" spans="1:4" ht="20.25" customHeight="1" x14ac:dyDescent="0.35">
      <c r="A2" s="7" t="s">
        <v>9</v>
      </c>
      <c r="B2" s="7" t="s">
        <v>34</v>
      </c>
      <c r="C2" s="7" t="s">
        <v>35</v>
      </c>
      <c r="D2" s="17">
        <v>4500</v>
      </c>
    </row>
    <row r="3" spans="1:4" ht="20.25" customHeight="1" x14ac:dyDescent="0.35">
      <c r="A3" s="7" t="s">
        <v>10</v>
      </c>
      <c r="B3" s="7" t="s">
        <v>36</v>
      </c>
      <c r="C3" s="7" t="s">
        <v>23</v>
      </c>
      <c r="D3" s="17">
        <v>6000</v>
      </c>
    </row>
    <row r="4" spans="1:4" ht="20.25" customHeight="1" x14ac:dyDescent="0.35">
      <c r="A4" s="7" t="s">
        <v>11</v>
      </c>
      <c r="B4" s="7" t="s">
        <v>37</v>
      </c>
      <c r="C4" s="7" t="s">
        <v>38</v>
      </c>
      <c r="D4" s="17">
        <v>3500</v>
      </c>
    </row>
    <row r="5" spans="1:4" ht="20.25" customHeight="1" x14ac:dyDescent="0.35">
      <c r="A5" s="7" t="s">
        <v>39</v>
      </c>
      <c r="D5" s="16">
        <f>SUBTOTAL(101,Tabela[Salário])</f>
        <v>4666.666666666667</v>
      </c>
    </row>
    <row r="7" spans="1:4" ht="20.25" customHeight="1" x14ac:dyDescent="0.35">
      <c r="D7" s="20">
        <f>AVERAGE(Tabela[Salário])</f>
        <v>4666.666666666667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60B7-DA7A-4EA1-A3F9-26A2640469C0}">
  <dimension ref="A1:P18"/>
  <sheetViews>
    <sheetView workbookViewId="0"/>
  </sheetViews>
  <sheetFormatPr defaultColWidth="9.1796875" defaultRowHeight="18.75" customHeight="1" x14ac:dyDescent="0.35"/>
  <cols>
    <col min="1" max="1" width="13.453125" style="5" customWidth="1"/>
    <col min="2" max="2" width="16.7265625" style="7" customWidth="1"/>
    <col min="3" max="3" width="14.54296875" style="5" customWidth="1"/>
    <col min="4" max="4" width="19" style="59" customWidth="1"/>
    <col min="5" max="7" width="9.1796875" style="7"/>
    <col min="8" max="8" width="14.7265625" style="7" customWidth="1"/>
    <col min="9" max="9" width="22" style="7" bestFit="1" customWidth="1"/>
    <col min="10" max="10" width="12.81640625" style="7" customWidth="1"/>
    <col min="11" max="11" width="11.453125" style="7" customWidth="1"/>
    <col min="12" max="12" width="12.453125" style="7" customWidth="1"/>
    <col min="13" max="13" width="19.7265625" style="7" bestFit="1" customWidth="1"/>
    <col min="14" max="14" width="23" style="7" bestFit="1" customWidth="1"/>
    <col min="15" max="15" width="24.7265625" style="7" bestFit="1" customWidth="1"/>
    <col min="16" max="16" width="28" style="7" bestFit="1" customWidth="1"/>
    <col min="17" max="16384" width="9.1796875" style="7"/>
  </cols>
  <sheetData>
    <row r="1" spans="1:16" ht="18.75" customHeight="1" x14ac:dyDescent="0.35">
      <c r="A1" s="5" t="s">
        <v>13</v>
      </c>
      <c r="B1" s="7" t="s">
        <v>24</v>
      </c>
      <c r="C1" s="5" t="s">
        <v>14</v>
      </c>
      <c r="D1" s="59" t="s">
        <v>41</v>
      </c>
      <c r="H1" s="72" t="s">
        <v>88</v>
      </c>
      <c r="I1" s="71" t="s">
        <v>87</v>
      </c>
      <c r="J1" s="62"/>
      <c r="K1" s="62"/>
      <c r="L1" s="63"/>
      <c r="M1"/>
      <c r="N1"/>
      <c r="O1"/>
      <c r="P1"/>
    </row>
    <row r="2" spans="1:16" ht="18.75" customHeight="1" x14ac:dyDescent="0.35">
      <c r="A2" s="5" t="s">
        <v>43</v>
      </c>
      <c r="B2" s="7" t="s">
        <v>82</v>
      </c>
      <c r="C2" s="5">
        <v>10</v>
      </c>
      <c r="D2" s="59">
        <v>500</v>
      </c>
      <c r="H2" s="64" t="s">
        <v>86</v>
      </c>
      <c r="I2" s="65" t="s">
        <v>84</v>
      </c>
      <c r="J2" s="65" t="s">
        <v>82</v>
      </c>
      <c r="K2" s="65" t="s">
        <v>83</v>
      </c>
      <c r="L2" s="66" t="s">
        <v>85</v>
      </c>
      <c r="M2"/>
      <c r="N2"/>
      <c r="O2"/>
      <c r="P2"/>
    </row>
    <row r="3" spans="1:16" ht="18.75" customHeight="1" x14ac:dyDescent="0.35">
      <c r="A3" s="5" t="s">
        <v>44</v>
      </c>
      <c r="B3" s="7" t="s">
        <v>83</v>
      </c>
      <c r="C3" s="5">
        <v>15</v>
      </c>
      <c r="D3" s="59">
        <v>30</v>
      </c>
      <c r="H3" s="80" t="s">
        <v>43</v>
      </c>
      <c r="I3" s="73"/>
      <c r="J3" s="74">
        <v>15</v>
      </c>
      <c r="K3" s="74"/>
      <c r="L3" s="75">
        <v>15</v>
      </c>
      <c r="M3"/>
      <c r="N3"/>
      <c r="O3"/>
      <c r="P3"/>
    </row>
    <row r="4" spans="1:16" ht="18.75" customHeight="1" x14ac:dyDescent="0.35">
      <c r="A4" s="5" t="s">
        <v>43</v>
      </c>
      <c r="B4" s="7" t="s">
        <v>82</v>
      </c>
      <c r="C4" s="5">
        <v>5</v>
      </c>
      <c r="D4" s="59">
        <v>500</v>
      </c>
      <c r="H4" s="81" t="s">
        <v>44</v>
      </c>
      <c r="I4" s="76"/>
      <c r="J4" s="67"/>
      <c r="K4" s="67">
        <v>23</v>
      </c>
      <c r="L4" s="68">
        <v>23</v>
      </c>
      <c r="M4"/>
      <c r="N4"/>
      <c r="O4"/>
      <c r="P4"/>
    </row>
    <row r="5" spans="1:16" ht="18.75" customHeight="1" x14ac:dyDescent="0.35">
      <c r="A5" s="5" t="s">
        <v>45</v>
      </c>
      <c r="B5" s="7" t="s">
        <v>84</v>
      </c>
      <c r="C5" s="5">
        <v>20</v>
      </c>
      <c r="D5" s="59">
        <v>10</v>
      </c>
      <c r="H5" s="82" t="s">
        <v>45</v>
      </c>
      <c r="I5" s="77">
        <v>20</v>
      </c>
      <c r="J5" s="78"/>
      <c r="K5" s="78"/>
      <c r="L5" s="79">
        <v>20</v>
      </c>
      <c r="M5"/>
      <c r="N5"/>
      <c r="O5"/>
      <c r="P5"/>
    </row>
    <row r="6" spans="1:16" ht="18.75" customHeight="1" x14ac:dyDescent="0.35">
      <c r="A6" s="5" t="s">
        <v>44</v>
      </c>
      <c r="B6" s="7" t="s">
        <v>83</v>
      </c>
      <c r="C6" s="5">
        <v>8</v>
      </c>
      <c r="D6" s="59">
        <v>30</v>
      </c>
      <c r="H6" s="69" t="s">
        <v>85</v>
      </c>
      <c r="I6" s="70">
        <v>20</v>
      </c>
      <c r="J6" s="60">
        <v>15</v>
      </c>
      <c r="K6" s="60">
        <v>23</v>
      </c>
      <c r="L6" s="61">
        <v>58</v>
      </c>
      <c r="M6"/>
      <c r="N6"/>
      <c r="O6"/>
      <c r="P6"/>
    </row>
    <row r="7" spans="1:16" ht="18.75" customHeight="1" x14ac:dyDescent="0.35">
      <c r="H7"/>
      <c r="I7"/>
      <c r="J7"/>
      <c r="K7"/>
      <c r="L7"/>
      <c r="M7"/>
      <c r="N7"/>
      <c r="O7"/>
      <c r="P7"/>
    </row>
    <row r="8" spans="1:16" ht="18.75" customHeight="1" x14ac:dyDescent="0.35">
      <c r="H8"/>
      <c r="I8"/>
      <c r="J8"/>
      <c r="K8"/>
      <c r="L8"/>
    </row>
    <row r="9" spans="1:16" ht="18.75" customHeight="1" x14ac:dyDescent="0.35">
      <c r="H9"/>
      <c r="I9"/>
      <c r="J9"/>
      <c r="K9"/>
      <c r="L9"/>
    </row>
    <row r="10" spans="1:16" ht="18.75" customHeight="1" x14ac:dyDescent="0.35">
      <c r="H10"/>
      <c r="I10"/>
      <c r="J10"/>
      <c r="K10"/>
      <c r="L10"/>
    </row>
    <row r="11" spans="1:16" ht="18.75" customHeight="1" x14ac:dyDescent="0.35">
      <c r="H11"/>
      <c r="I11"/>
      <c r="J11"/>
      <c r="K11"/>
      <c r="L11"/>
    </row>
    <row r="12" spans="1:16" ht="18.75" customHeight="1" x14ac:dyDescent="0.35">
      <c r="H12"/>
      <c r="I12"/>
      <c r="J12"/>
      <c r="K12"/>
      <c r="L12"/>
    </row>
    <row r="13" spans="1:16" ht="18.75" customHeight="1" x14ac:dyDescent="0.35">
      <c r="H13"/>
      <c r="I13"/>
      <c r="J13"/>
      <c r="K13"/>
      <c r="L13"/>
    </row>
    <row r="14" spans="1:16" ht="18.75" customHeight="1" x14ac:dyDescent="0.35">
      <c r="H14"/>
      <c r="I14"/>
      <c r="J14"/>
    </row>
    <row r="15" spans="1:16" ht="18.75" customHeight="1" x14ac:dyDescent="0.35">
      <c r="H15"/>
      <c r="I15"/>
      <c r="J15"/>
    </row>
    <row r="16" spans="1:16" ht="18.75" customHeight="1" x14ac:dyDescent="0.35">
      <c r="H16"/>
      <c r="I16"/>
      <c r="J16"/>
    </row>
    <row r="17" spans="8:10" ht="18.75" customHeight="1" x14ac:dyDescent="0.35">
      <c r="H17"/>
      <c r="I17"/>
      <c r="J17"/>
    </row>
    <row r="18" spans="8:10" ht="18.75" customHeight="1" x14ac:dyDescent="0.35">
      <c r="H18"/>
      <c r="I18"/>
      <c r="J18"/>
    </row>
  </sheetData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228F-2E1A-4CF6-9B8E-9359CF17A275}">
  <dimension ref="A1:E22"/>
  <sheetViews>
    <sheetView zoomScale="85" zoomScaleNormal="85" workbookViewId="0">
      <selection sqref="A1:XFD1048576"/>
    </sheetView>
  </sheetViews>
  <sheetFormatPr defaultColWidth="9.1796875" defaultRowHeight="21" customHeight="1" x14ac:dyDescent="0.3"/>
  <cols>
    <col min="1" max="1" width="14.453125" style="2" customWidth="1"/>
    <col min="2" max="2" width="14.1796875" style="2" customWidth="1"/>
    <col min="3" max="3" width="24.453125" style="2" customWidth="1"/>
    <col min="4" max="16384" width="9.1796875" style="2"/>
  </cols>
  <sheetData>
    <row r="1" spans="1:5" ht="21" customHeight="1" x14ac:dyDescent="0.3">
      <c r="A1" s="18" t="s">
        <v>143</v>
      </c>
    </row>
    <row r="2" spans="1:5" ht="21" customHeight="1" x14ac:dyDescent="0.3">
      <c r="A2" s="21" t="s">
        <v>30</v>
      </c>
      <c r="B2" s="22" t="s">
        <v>31</v>
      </c>
      <c r="C2" s="22" t="s">
        <v>40</v>
      </c>
    </row>
    <row r="3" spans="1:5" ht="21" customHeight="1" x14ac:dyDescent="0.3">
      <c r="A3" s="23" t="s">
        <v>9</v>
      </c>
      <c r="B3" s="24" t="s">
        <v>34</v>
      </c>
      <c r="C3" s="88" t="s">
        <v>144</v>
      </c>
    </row>
    <row r="4" spans="1:5" ht="21" customHeight="1" x14ac:dyDescent="0.3">
      <c r="A4" s="25" t="s">
        <v>10</v>
      </c>
      <c r="B4" s="26" t="s">
        <v>36</v>
      </c>
      <c r="C4" s="89" t="s">
        <v>132</v>
      </c>
      <c r="E4" s="2" t="str">
        <f ca="1">_xlfn.FORMULATEXT(A7)</f>
        <v>=SE(E(NÚM.CARACT(C5)=14;ESQUERDA(C5;1)="(";EXT.TEXTO(C5;4;1)=")";EXT.TEXTO(C5;10;1)="-");VERDADEIRO;FALSO)</v>
      </c>
    </row>
    <row r="5" spans="1:5" ht="21" customHeight="1" x14ac:dyDescent="0.3">
      <c r="A5" s="23" t="s">
        <v>11</v>
      </c>
      <c r="B5" s="24" t="s">
        <v>37</v>
      </c>
      <c r="C5" s="88" t="s">
        <v>133</v>
      </c>
    </row>
    <row r="6" spans="1:5" ht="21" customHeight="1" x14ac:dyDescent="0.3">
      <c r="A6" s="27" t="s">
        <v>145</v>
      </c>
    </row>
    <row r="7" spans="1:5" ht="21" customHeight="1" x14ac:dyDescent="0.3">
      <c r="A7" s="90" t="b">
        <f>IF(AND(LEN(C5)=14,LEFT(C5,1)="(",MID(C5,4,1)=")",MID(C5,10,1)="-"),TRUE,FALSE)</f>
        <v>1</v>
      </c>
      <c r="B7" s="90"/>
      <c r="C7" s="27"/>
    </row>
    <row r="10" spans="1:5" ht="21" customHeight="1" x14ac:dyDescent="0.3">
      <c r="A10" s="18" t="s">
        <v>134</v>
      </c>
    </row>
    <row r="11" spans="1:5" ht="21" customHeight="1" x14ac:dyDescent="0.3">
      <c r="A11" s="21" t="s">
        <v>30</v>
      </c>
      <c r="B11" s="22" t="s">
        <v>31</v>
      </c>
      <c r="C11" s="96" t="s">
        <v>135</v>
      </c>
    </row>
    <row r="12" spans="1:5" ht="21" customHeight="1" x14ac:dyDescent="0.3">
      <c r="A12" s="23" t="s">
        <v>9</v>
      </c>
      <c r="B12" s="24" t="s">
        <v>34</v>
      </c>
      <c r="C12" s="91">
        <v>0.3654</v>
      </c>
    </row>
    <row r="13" spans="1:5" ht="21" customHeight="1" x14ac:dyDescent="0.3">
      <c r="A13" s="25" t="s">
        <v>10</v>
      </c>
      <c r="B13" s="26" t="s">
        <v>36</v>
      </c>
      <c r="C13" s="92">
        <v>0.85</v>
      </c>
    </row>
    <row r="14" spans="1:5" ht="21" customHeight="1" x14ac:dyDescent="0.3">
      <c r="A14" s="23" t="s">
        <v>11</v>
      </c>
      <c r="B14" s="24" t="s">
        <v>37</v>
      </c>
      <c r="C14" s="91">
        <v>0.755</v>
      </c>
    </row>
    <row r="17" spans="1:5" ht="21" customHeight="1" x14ac:dyDescent="0.3">
      <c r="A17" s="18" t="s">
        <v>136</v>
      </c>
      <c r="E17" s="18" t="s">
        <v>137</v>
      </c>
    </row>
    <row r="18" spans="1:5" ht="21" customHeight="1" x14ac:dyDescent="0.3">
      <c r="A18" s="21" t="s">
        <v>30</v>
      </c>
      <c r="B18" s="22" t="s">
        <v>31</v>
      </c>
      <c r="C18" s="93" t="s">
        <v>138</v>
      </c>
      <c r="E18" s="7" t="s">
        <v>139</v>
      </c>
    </row>
    <row r="19" spans="1:5" ht="21" customHeight="1" x14ac:dyDescent="0.3">
      <c r="A19" s="23" t="s">
        <v>9</v>
      </c>
      <c r="B19" s="24" t="s">
        <v>34</v>
      </c>
      <c r="C19" s="94" t="s">
        <v>141</v>
      </c>
      <c r="E19" s="7" t="s">
        <v>140</v>
      </c>
    </row>
    <row r="20" spans="1:5" ht="21" customHeight="1" x14ac:dyDescent="0.3">
      <c r="A20" s="25" t="s">
        <v>10</v>
      </c>
      <c r="B20" s="26" t="s">
        <v>36</v>
      </c>
      <c r="C20" s="95" t="s">
        <v>139</v>
      </c>
      <c r="E20" s="7" t="s">
        <v>142</v>
      </c>
    </row>
    <row r="21" spans="1:5" ht="21" customHeight="1" x14ac:dyDescent="0.3">
      <c r="A21" s="23" t="s">
        <v>11</v>
      </c>
      <c r="B21" s="24" t="s">
        <v>37</v>
      </c>
      <c r="C21" s="94" t="s">
        <v>142</v>
      </c>
      <c r="E21" s="7" t="s">
        <v>141</v>
      </c>
    </row>
    <row r="22" spans="1:5" ht="21" customHeight="1" x14ac:dyDescent="0.3">
      <c r="E22" s="2" t="s">
        <v>146</v>
      </c>
    </row>
  </sheetData>
  <dataValidations count="4">
    <dataValidation type="decimal" allowBlank="1" showInputMessage="1" showErrorMessage="1" errorTitle="Erro de Digitação" error="Entre com um valor entre 0 e 100" sqref="C12:C14" xr:uid="{320DCDE4-CA58-4F01-B7C7-F5745243C53A}">
      <formula1>0</formula1>
      <formula2>1</formula2>
    </dataValidation>
    <dataValidation type="custom" allowBlank="1" showInputMessage="1" showErrorMessage="1" errorTitle="Erro de digitação" error="Digite o telefone com o seguinte formato: (00)12345-6789" sqref="C3:C5" xr:uid="{FF7DCF86-7E79-4464-B912-B670BBE9CEAA}">
      <formula1>IF(AND(LEN(C3)=14,LEFT(C3,1)="(",MID(C3,4,1)=")",MID(C3,10,1)="-"),TRUE,FALSE)</formula1>
    </dataValidation>
    <dataValidation type="custom" allowBlank="1" showInputMessage="1" showErrorMessage="1" sqref="A7" xr:uid="{F3DE547B-CBE0-499C-816C-5166E20886C0}">
      <formula1>IF(AND(LEN(C4)=10,LEFT(C4,1)="(",RIGHT(C4,1)=")"),TRUE,FALSE)</formula1>
    </dataValidation>
    <dataValidation type="list" allowBlank="1" showInputMessage="1" showErrorMessage="1" errorTitle="Item não Identificado" error="O item digitado não consta na Lista Suspensa. Digite novamente ou atualize a lista. Qualquer coisa!" sqref="C19:C21" xr:uid="{47DCEB0A-5B9F-46AF-A215-EFF5D2AADB7D}">
      <formula1>$E$17:$E$22</formula1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3037-4181-4A66-B132-055AE372DBE5}">
  <dimension ref="A1:D9"/>
  <sheetViews>
    <sheetView workbookViewId="0">
      <selection activeCell="G13" sqref="G13"/>
    </sheetView>
  </sheetViews>
  <sheetFormatPr defaultColWidth="9.1796875" defaultRowHeight="21" customHeight="1" x14ac:dyDescent="0.35"/>
  <cols>
    <col min="1" max="1" width="15.1796875" style="7" customWidth="1"/>
    <col min="2" max="2" width="17.81640625" style="7" customWidth="1"/>
    <col min="3" max="3" width="14.1796875" style="7" customWidth="1"/>
    <col min="4" max="4" width="16.26953125" style="7" customWidth="1"/>
    <col min="5" max="9" width="9.1796875" style="7"/>
    <col min="10" max="10" width="14.453125" style="7" customWidth="1"/>
    <col min="11" max="16384" width="9.1796875" style="7"/>
  </cols>
  <sheetData>
    <row r="1" spans="1:4" ht="21" customHeight="1" x14ac:dyDescent="0.35">
      <c r="A1" s="5" t="s">
        <v>13</v>
      </c>
      <c r="B1" s="5" t="s">
        <v>41</v>
      </c>
      <c r="C1" s="5" t="s">
        <v>14</v>
      </c>
      <c r="D1" s="5" t="s">
        <v>42</v>
      </c>
    </row>
    <row r="2" spans="1:4" ht="21" customHeight="1" x14ac:dyDescent="0.35">
      <c r="A2" s="5" t="s">
        <v>43</v>
      </c>
      <c r="B2" s="28">
        <v>10</v>
      </c>
      <c r="C2" s="5">
        <v>5</v>
      </c>
      <c r="D2" s="29">
        <f>B2*C2</f>
        <v>50</v>
      </c>
    </row>
    <row r="3" spans="1:4" ht="21" customHeight="1" x14ac:dyDescent="0.35">
      <c r="A3" s="5" t="s">
        <v>44</v>
      </c>
      <c r="B3" s="28">
        <v>20</v>
      </c>
      <c r="C3" s="5">
        <v>8</v>
      </c>
      <c r="D3" s="29">
        <f t="shared" ref="D3:D4" si="0">B3*C3</f>
        <v>160</v>
      </c>
    </row>
    <row r="4" spans="1:4" ht="21" customHeight="1" x14ac:dyDescent="0.35">
      <c r="A4" s="5" t="s">
        <v>45</v>
      </c>
      <c r="B4" s="28">
        <v>15</v>
      </c>
      <c r="C4" s="5">
        <v>10</v>
      </c>
      <c r="D4" s="29">
        <f t="shared" si="0"/>
        <v>150</v>
      </c>
    </row>
    <row r="6" spans="1:4" ht="21" customHeight="1" x14ac:dyDescent="0.35">
      <c r="A6" s="5" t="s">
        <v>13</v>
      </c>
      <c r="B6" s="5" t="s">
        <v>41</v>
      </c>
      <c r="C6" s="5" t="s">
        <v>14</v>
      </c>
      <c r="D6" s="5" t="s">
        <v>42</v>
      </c>
    </row>
    <row r="7" spans="1:4" ht="21" customHeight="1" x14ac:dyDescent="0.35">
      <c r="A7" s="5" t="s">
        <v>43</v>
      </c>
      <c r="B7" s="28">
        <v>10</v>
      </c>
      <c r="C7" s="5">
        <v>5</v>
      </c>
      <c r="D7" s="29">
        <f>$B7*C7</f>
        <v>50</v>
      </c>
    </row>
    <row r="8" spans="1:4" ht="21" customHeight="1" x14ac:dyDescent="0.35">
      <c r="A8" s="5" t="s">
        <v>44</v>
      </c>
      <c r="B8" s="28">
        <v>20</v>
      </c>
      <c r="C8" s="5">
        <v>8</v>
      </c>
      <c r="D8" s="29">
        <f>$B8*C8</f>
        <v>160</v>
      </c>
    </row>
    <row r="9" spans="1:4" ht="21" customHeight="1" x14ac:dyDescent="0.35">
      <c r="A9" s="5" t="s">
        <v>45</v>
      </c>
      <c r="B9" s="28">
        <v>15</v>
      </c>
      <c r="C9" s="5">
        <v>10</v>
      </c>
      <c r="D9" s="29">
        <f>$B9*C9</f>
        <v>150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A285-F3B4-463B-8FDA-64B86F1D7594}">
  <dimension ref="A1:K17"/>
  <sheetViews>
    <sheetView topLeftCell="A10" workbookViewId="0">
      <selection activeCell="E22" sqref="E22"/>
    </sheetView>
  </sheetViews>
  <sheetFormatPr defaultColWidth="9.1796875" defaultRowHeight="21" customHeight="1" x14ac:dyDescent="0.35"/>
  <cols>
    <col min="1" max="1" width="27" style="7" customWidth="1"/>
    <col min="2" max="2" width="21.81640625" style="7" customWidth="1"/>
    <col min="3" max="3" width="24.7265625" style="7" customWidth="1"/>
    <col min="4" max="4" width="9.1796875" style="7"/>
    <col min="5" max="5" width="24.54296875" style="7" customWidth="1"/>
    <col min="6" max="8" width="9.1796875" style="7"/>
    <col min="9" max="9" width="14.453125" style="7" customWidth="1"/>
    <col min="10" max="16384" width="9.1796875" style="7"/>
  </cols>
  <sheetData>
    <row r="1" spans="1:11" ht="21" customHeight="1" x14ac:dyDescent="0.35">
      <c r="A1" s="5" t="s">
        <v>13</v>
      </c>
      <c r="B1" s="5" t="s">
        <v>41</v>
      </c>
      <c r="C1" s="5" t="s">
        <v>46</v>
      </c>
      <c r="E1" s="31" t="s">
        <v>47</v>
      </c>
    </row>
    <row r="2" spans="1:11" ht="21" customHeight="1" x14ac:dyDescent="0.35">
      <c r="A2" s="5" t="s">
        <v>43</v>
      </c>
      <c r="B2" s="28">
        <v>10</v>
      </c>
      <c r="C2" s="5">
        <v>5</v>
      </c>
      <c r="E2" s="30" cm="1">
        <f t="array" ref="E2">SUM(B2:B4 * C2:C4)</f>
        <v>360</v>
      </c>
    </row>
    <row r="3" spans="1:11" ht="21" customHeight="1" x14ac:dyDescent="0.35">
      <c r="A3" s="5" t="s">
        <v>44</v>
      </c>
      <c r="B3" s="28">
        <v>20</v>
      </c>
      <c r="C3" s="5">
        <v>8</v>
      </c>
    </row>
    <row r="4" spans="1:11" ht="21" customHeight="1" x14ac:dyDescent="0.35">
      <c r="A4" s="5" t="s">
        <v>45</v>
      </c>
      <c r="B4" s="28">
        <v>15</v>
      </c>
      <c r="C4" s="5">
        <v>10</v>
      </c>
    </row>
    <row r="7" spans="1:11" ht="21" customHeight="1" x14ac:dyDescent="0.35">
      <c r="A7" s="33" t="s">
        <v>48</v>
      </c>
      <c r="B7" s="34" t="s">
        <v>8</v>
      </c>
      <c r="C7" s="31" t="s">
        <v>49</v>
      </c>
      <c r="E7" s="31" t="s">
        <v>53</v>
      </c>
      <c r="K7" s="40"/>
    </row>
    <row r="8" spans="1:11" ht="21" customHeight="1" x14ac:dyDescent="0.35">
      <c r="A8" s="35" t="s">
        <v>50</v>
      </c>
      <c r="B8" s="38">
        <v>80</v>
      </c>
      <c r="C8" s="32">
        <v>0.3</v>
      </c>
      <c r="E8" s="41">
        <f>SUMPRODUCT(B8:B10,C8:C10)</f>
        <v>81</v>
      </c>
    </row>
    <row r="9" spans="1:11" ht="21" customHeight="1" x14ac:dyDescent="0.35">
      <c r="A9" s="35" t="s">
        <v>51</v>
      </c>
      <c r="B9" s="38">
        <v>90</v>
      </c>
      <c r="C9" s="32">
        <v>0.4</v>
      </c>
    </row>
    <row r="10" spans="1:11" ht="21" customHeight="1" x14ac:dyDescent="0.35">
      <c r="A10" s="36" t="s">
        <v>52</v>
      </c>
      <c r="B10" s="39">
        <v>70</v>
      </c>
      <c r="C10" s="37">
        <v>0.3</v>
      </c>
    </row>
    <row r="13" spans="1:11" ht="38.25" customHeight="1" x14ac:dyDescent="0.35">
      <c r="A13" s="44" t="s">
        <v>54</v>
      </c>
      <c r="B13" s="45" t="s">
        <v>55</v>
      </c>
      <c r="C13" s="31" t="s">
        <v>53</v>
      </c>
    </row>
    <row r="14" spans="1:11" ht="21" customHeight="1" x14ac:dyDescent="0.35">
      <c r="A14" s="42">
        <v>5</v>
      </c>
      <c r="B14" s="32">
        <v>26</v>
      </c>
      <c r="C14" s="41">
        <f t="shared" ref="C14" si="0">SUMPRODUCT(A14:A17,B14:B17)/SUM(A14:A17)</f>
        <v>36.294117647058826</v>
      </c>
    </row>
    <row r="15" spans="1:11" ht="21" customHeight="1" x14ac:dyDescent="0.35">
      <c r="A15" s="42">
        <v>8</v>
      </c>
      <c r="B15" s="32">
        <v>33</v>
      </c>
    </row>
    <row r="16" spans="1:11" ht="21" customHeight="1" x14ac:dyDescent="0.35">
      <c r="A16" s="43">
        <v>9</v>
      </c>
      <c r="B16" s="32">
        <v>36</v>
      </c>
    </row>
    <row r="17" spans="1:2" ht="21" customHeight="1" x14ac:dyDescent="0.35">
      <c r="A17" s="43">
        <v>12</v>
      </c>
      <c r="B17" s="32">
        <v>43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CCFC-E1B0-413A-95C4-F0C325A0C9AD}">
  <dimension ref="A1:AP23"/>
  <sheetViews>
    <sheetView topLeftCell="M1" workbookViewId="0">
      <selection activeCell="X11" sqref="X11"/>
    </sheetView>
  </sheetViews>
  <sheetFormatPr defaultColWidth="9.1796875" defaultRowHeight="19.5" customHeight="1" x14ac:dyDescent="0.35"/>
  <cols>
    <col min="1" max="1" width="9.1796875" style="47"/>
    <col min="2" max="2" width="46.7265625" style="47" bestFit="1" customWidth="1"/>
    <col min="3" max="3" width="12.26953125" style="48" customWidth="1"/>
    <col min="4" max="4" width="9.1796875" style="47"/>
    <col min="5" max="5" width="14.7265625" style="50" customWidth="1"/>
    <col min="6" max="6" width="10.1796875" style="52" customWidth="1"/>
    <col min="7" max="9" width="9.1796875" style="47"/>
    <col min="10" max="10" width="16.453125" style="47" customWidth="1"/>
    <col min="11" max="12" width="17.1796875" style="47" customWidth="1"/>
    <col min="13" max="13" width="16.1796875" style="47" customWidth="1"/>
    <col min="14" max="14" width="20" style="47" customWidth="1"/>
    <col min="15" max="18" width="9.1796875" style="47"/>
    <col min="19" max="19" width="13.7265625" style="50" customWidth="1"/>
    <col min="20" max="20" width="16.7265625" style="50" customWidth="1"/>
    <col min="21" max="21" width="11.7265625" style="50" customWidth="1"/>
    <col min="22" max="16384" width="9.1796875" style="47"/>
  </cols>
  <sheetData>
    <row r="1" spans="1:42" ht="19.5" customHeight="1" x14ac:dyDescent="0.35">
      <c r="A1" s="54" t="s">
        <v>61</v>
      </c>
      <c r="B1" s="46" t="s">
        <v>62</v>
      </c>
      <c r="C1" s="49" t="s">
        <v>63</v>
      </c>
      <c r="E1" s="54" t="s">
        <v>62</v>
      </c>
      <c r="F1" s="55" t="s">
        <v>63</v>
      </c>
      <c r="J1" s="46" t="s">
        <v>30</v>
      </c>
      <c r="K1" s="52" t="s">
        <v>65</v>
      </c>
      <c r="L1" s="52" t="s">
        <v>69</v>
      </c>
      <c r="M1" s="52" t="s">
        <v>67</v>
      </c>
      <c r="N1" s="52" t="s">
        <v>70</v>
      </c>
      <c r="S1" s="50" t="s">
        <v>7</v>
      </c>
      <c r="T1" s="50" t="s">
        <v>71</v>
      </c>
      <c r="U1" s="50" t="s">
        <v>8</v>
      </c>
      <c r="W1" s="57" t="s">
        <v>80</v>
      </c>
    </row>
    <row r="2" spans="1:42" ht="19.5" customHeight="1" x14ac:dyDescent="0.35">
      <c r="A2" s="50">
        <v>891</v>
      </c>
      <c r="B2" s="47" t="s">
        <v>56</v>
      </c>
      <c r="C2" s="48">
        <v>24.99</v>
      </c>
      <c r="E2" s="51">
        <v>6561</v>
      </c>
      <c r="F2" s="53">
        <f>VLOOKUP(E2,A1:C6,3,0)</f>
        <v>22.5</v>
      </c>
      <c r="J2" s="56" t="s">
        <v>64</v>
      </c>
      <c r="K2" s="48">
        <v>1320</v>
      </c>
      <c r="L2" s="48">
        <v>6639.93</v>
      </c>
      <c r="M2" s="48">
        <v>1670</v>
      </c>
      <c r="N2" s="53">
        <v>1560</v>
      </c>
      <c r="S2" s="50" t="s">
        <v>9</v>
      </c>
      <c r="T2" s="50" t="s">
        <v>72</v>
      </c>
      <c r="U2" s="50">
        <v>85</v>
      </c>
      <c r="W2" s="50" t="s">
        <v>12</v>
      </c>
      <c r="X2" s="50">
        <f>_xlfn.XLOOKUP(W2,S:S,U:U)</f>
        <v>70</v>
      </c>
    </row>
    <row r="3" spans="1:42" ht="19.5" customHeight="1" x14ac:dyDescent="0.35">
      <c r="A3" s="50">
        <v>5528</v>
      </c>
      <c r="B3" s="47" t="s">
        <v>58</v>
      </c>
      <c r="C3" s="48">
        <v>10.5</v>
      </c>
      <c r="S3" s="50" t="s">
        <v>10</v>
      </c>
      <c r="T3" s="50" t="s">
        <v>73</v>
      </c>
      <c r="U3" s="50">
        <v>75</v>
      </c>
    </row>
    <row r="4" spans="1:42" ht="19.5" customHeight="1" x14ac:dyDescent="0.35">
      <c r="A4" s="50">
        <v>6561</v>
      </c>
      <c r="B4" s="47" t="s">
        <v>59</v>
      </c>
      <c r="C4" s="48">
        <v>22.5</v>
      </c>
      <c r="E4" s="54" t="s">
        <v>80</v>
      </c>
      <c r="J4" s="46" t="s">
        <v>30</v>
      </c>
      <c r="K4" s="52" t="s">
        <v>67</v>
      </c>
      <c r="S4" s="50" t="s">
        <v>11</v>
      </c>
      <c r="T4" s="50" t="s">
        <v>74</v>
      </c>
      <c r="U4" s="50">
        <v>90</v>
      </c>
      <c r="W4" s="58" t="s">
        <v>81</v>
      </c>
    </row>
    <row r="5" spans="1:42" ht="19.5" customHeight="1" x14ac:dyDescent="0.35">
      <c r="A5" s="50">
        <v>8770</v>
      </c>
      <c r="B5" s="47" t="s">
        <v>57</v>
      </c>
      <c r="C5" s="48">
        <v>17.3</v>
      </c>
      <c r="E5" s="50">
        <v>6561</v>
      </c>
      <c r="F5" s="53">
        <f>_xlfn.XLOOKUP(E5,A:A,C:C,0,0,1)</f>
        <v>22.5</v>
      </c>
      <c r="J5" s="46" t="s">
        <v>33</v>
      </c>
      <c r="K5" s="53">
        <f>HLOOKUP(K4,K1:N2,2,0)</f>
        <v>1670</v>
      </c>
      <c r="S5" s="50" t="s">
        <v>12</v>
      </c>
      <c r="T5" s="50" t="s">
        <v>75</v>
      </c>
      <c r="U5" s="50">
        <v>70</v>
      </c>
    </row>
    <row r="6" spans="1:42" ht="19.5" customHeight="1" x14ac:dyDescent="0.35">
      <c r="A6" s="50">
        <v>8838</v>
      </c>
      <c r="B6" s="47" t="s">
        <v>60</v>
      </c>
      <c r="C6" s="48">
        <v>35.200000000000003</v>
      </c>
      <c r="S6" s="50" t="s">
        <v>76</v>
      </c>
      <c r="T6" s="50" t="s">
        <v>72</v>
      </c>
      <c r="U6" s="50">
        <v>92</v>
      </c>
    </row>
    <row r="7" spans="1:42" ht="19.5" customHeight="1" x14ac:dyDescent="0.35">
      <c r="S7" s="50" t="s">
        <v>77</v>
      </c>
      <c r="T7" s="50" t="s">
        <v>74</v>
      </c>
      <c r="U7" s="50">
        <v>88</v>
      </c>
    </row>
    <row r="8" spans="1:42" ht="19.5" customHeight="1" x14ac:dyDescent="0.35">
      <c r="S8" s="50" t="s">
        <v>78</v>
      </c>
      <c r="T8" s="50" t="s">
        <v>73</v>
      </c>
      <c r="U8" s="50">
        <v>82</v>
      </c>
    </row>
    <row r="9" spans="1:42" ht="19.5" customHeight="1" x14ac:dyDescent="0.35">
      <c r="A9" s="46"/>
      <c r="E9" s="54" t="s">
        <v>62</v>
      </c>
      <c r="F9" s="55" t="s">
        <v>63</v>
      </c>
      <c r="S9" s="50" t="s">
        <v>79</v>
      </c>
      <c r="T9" s="50" t="s">
        <v>75</v>
      </c>
      <c r="U9" s="50">
        <v>78</v>
      </c>
    </row>
    <row r="10" spans="1:42" ht="19.5" customHeight="1" x14ac:dyDescent="0.35">
      <c r="A10" s="46" t="s">
        <v>30</v>
      </c>
      <c r="B10" s="47" t="s">
        <v>65</v>
      </c>
      <c r="C10" s="51" t="s">
        <v>66</v>
      </c>
      <c r="D10" s="47" t="s">
        <v>66</v>
      </c>
      <c r="E10" s="47" t="s">
        <v>67</v>
      </c>
      <c r="F10" s="47" t="s">
        <v>68</v>
      </c>
    </row>
    <row r="11" spans="1:42" ht="19.5" customHeight="1" x14ac:dyDescent="0.35">
      <c r="A11" s="56" t="s">
        <v>64</v>
      </c>
      <c r="B11" s="48">
        <v>1320</v>
      </c>
      <c r="C11" s="48">
        <v>6639.93</v>
      </c>
      <c r="D11" s="48">
        <v>6639.93</v>
      </c>
      <c r="E11" s="48">
        <v>1670</v>
      </c>
    </row>
    <row r="15" spans="1:42" ht="19.5" customHeight="1" x14ac:dyDescent="0.35">
      <c r="L15" s="55"/>
      <c r="M15" s="55"/>
      <c r="AP15" s="48"/>
    </row>
    <row r="16" spans="1:42" ht="19.5" customHeight="1" x14ac:dyDescent="0.35">
      <c r="L16" s="52"/>
      <c r="M16" s="53"/>
      <c r="AP16" s="48"/>
    </row>
    <row r="17" spans="12:42" ht="19.5" customHeight="1" x14ac:dyDescent="0.35">
      <c r="L17" s="52"/>
      <c r="M17" s="53"/>
      <c r="AP17" s="48"/>
    </row>
    <row r="18" spans="12:42" ht="19.5" customHeight="1" x14ac:dyDescent="0.35">
      <c r="L18" s="52"/>
      <c r="M18" s="53"/>
      <c r="AP18" s="48"/>
    </row>
    <row r="19" spans="12:42" ht="19.5" customHeight="1" x14ac:dyDescent="0.35">
      <c r="L19" s="52"/>
      <c r="M19" s="48"/>
      <c r="AP19" s="48"/>
    </row>
    <row r="20" spans="12:42" ht="19.5" customHeight="1" x14ac:dyDescent="0.35">
      <c r="AP20" s="48"/>
    </row>
    <row r="21" spans="12:42" ht="19.5" customHeight="1" x14ac:dyDescent="0.35">
      <c r="AP21" s="48"/>
    </row>
    <row r="22" spans="12:42" ht="19.5" customHeight="1" x14ac:dyDescent="0.35">
      <c r="AP22" s="48"/>
    </row>
    <row r="23" spans="12:42" ht="19.5" customHeight="1" x14ac:dyDescent="0.35">
      <c r="AP23" s="48"/>
    </row>
  </sheetData>
  <sortState xmlns:xlrd2="http://schemas.microsoft.com/office/spreadsheetml/2017/richdata2" ref="A2:B8">
    <sortCondition ref="A2:A8"/>
  </sortState>
  <conditionalFormatting sqref="A2:A6">
    <cfRule type="duplicateValues" dxfId="0" priority="1"/>
  </conditionalFormatting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F0E2-C685-43B6-8F2E-9FC48B5FE04F}">
  <dimension ref="A1:O9"/>
  <sheetViews>
    <sheetView workbookViewId="0">
      <selection activeCell="A2" sqref="A2:A9"/>
    </sheetView>
  </sheetViews>
  <sheetFormatPr defaultRowHeight="14.5" x14ac:dyDescent="0.35"/>
  <sheetData>
    <row r="1" spans="1:15" x14ac:dyDescent="0.35">
      <c r="A1" s="83" t="s">
        <v>89</v>
      </c>
      <c r="B1" s="83" t="s">
        <v>90</v>
      </c>
      <c r="C1" s="83" t="s">
        <v>91</v>
      </c>
      <c r="D1" s="83" t="s">
        <v>92</v>
      </c>
      <c r="E1" s="83" t="s">
        <v>13</v>
      </c>
      <c r="F1" s="83" t="s">
        <v>93</v>
      </c>
      <c r="G1" s="83" t="s">
        <v>14</v>
      </c>
      <c r="H1" s="83" t="s">
        <v>94</v>
      </c>
      <c r="I1" s="83" t="s">
        <v>95</v>
      </c>
      <c r="J1" s="83" t="s">
        <v>96</v>
      </c>
      <c r="K1" s="83" t="s">
        <v>97</v>
      </c>
      <c r="L1" s="83" t="s">
        <v>91</v>
      </c>
      <c r="M1" s="83" t="s">
        <v>98</v>
      </c>
      <c r="N1" s="83" t="s">
        <v>99</v>
      </c>
      <c r="O1" s="83" t="s">
        <v>100</v>
      </c>
    </row>
    <row r="2" spans="1:15" x14ac:dyDescent="0.35">
      <c r="A2" s="84" t="s">
        <v>101</v>
      </c>
      <c r="B2" s="85">
        <v>45078</v>
      </c>
      <c r="C2" s="84" t="s">
        <v>102</v>
      </c>
      <c r="D2" s="84"/>
      <c r="E2" s="84" t="s">
        <v>103</v>
      </c>
      <c r="F2" s="84" t="s">
        <v>104</v>
      </c>
      <c r="G2" s="86">
        <v>1</v>
      </c>
      <c r="H2" s="84" t="s">
        <v>105</v>
      </c>
      <c r="I2" s="86">
        <v>2311.9899999999998</v>
      </c>
      <c r="J2" s="87">
        <v>2311.9899999999998</v>
      </c>
      <c r="K2" s="84"/>
      <c r="L2" s="84" t="s">
        <v>106</v>
      </c>
      <c r="M2" s="84" t="s">
        <v>107</v>
      </c>
      <c r="N2" s="84" t="s">
        <v>108</v>
      </c>
      <c r="O2" s="84" t="s">
        <v>109</v>
      </c>
    </row>
    <row r="3" spans="1:15" x14ac:dyDescent="0.35">
      <c r="A3" s="84" t="s">
        <v>110</v>
      </c>
      <c r="B3" s="85">
        <v>45078</v>
      </c>
      <c r="C3" s="84" t="s">
        <v>102</v>
      </c>
      <c r="D3" s="84"/>
      <c r="E3" s="84" t="s">
        <v>103</v>
      </c>
      <c r="F3" s="84" t="s">
        <v>104</v>
      </c>
      <c r="G3" s="86">
        <v>1</v>
      </c>
      <c r="H3" s="84" t="s">
        <v>105</v>
      </c>
      <c r="I3" s="86">
        <v>303.52</v>
      </c>
      <c r="J3" s="87">
        <v>303.52</v>
      </c>
      <c r="K3" s="84"/>
      <c r="L3" s="84" t="s">
        <v>106</v>
      </c>
      <c r="M3" s="84" t="s">
        <v>107</v>
      </c>
      <c r="N3" s="84" t="s">
        <v>108</v>
      </c>
      <c r="O3" s="84" t="s">
        <v>109</v>
      </c>
    </row>
    <row r="4" spans="1:15" x14ac:dyDescent="0.35">
      <c r="A4" s="84" t="s">
        <v>111</v>
      </c>
      <c r="B4" s="85">
        <v>45078</v>
      </c>
      <c r="C4" s="84" t="s">
        <v>102</v>
      </c>
      <c r="D4" s="84"/>
      <c r="E4" s="84" t="s">
        <v>103</v>
      </c>
      <c r="F4" s="84" t="s">
        <v>104</v>
      </c>
      <c r="G4" s="86">
        <v>1</v>
      </c>
      <c r="H4" s="84" t="s">
        <v>105</v>
      </c>
      <c r="I4" s="86">
        <v>42.24</v>
      </c>
      <c r="J4" s="87">
        <v>42.24</v>
      </c>
      <c r="K4" s="84"/>
      <c r="L4" s="84" t="s">
        <v>106</v>
      </c>
      <c r="M4" s="84" t="s">
        <v>107</v>
      </c>
      <c r="N4" s="84" t="s">
        <v>108</v>
      </c>
      <c r="O4" s="84" t="s">
        <v>109</v>
      </c>
    </row>
    <row r="5" spans="1:15" x14ac:dyDescent="0.35">
      <c r="A5" s="84" t="s">
        <v>112</v>
      </c>
      <c r="B5" s="85">
        <v>45078</v>
      </c>
      <c r="C5" s="84" t="s">
        <v>102</v>
      </c>
      <c r="D5" s="84"/>
      <c r="E5" s="84" t="s">
        <v>103</v>
      </c>
      <c r="F5" s="84" t="s">
        <v>104</v>
      </c>
      <c r="G5" s="86">
        <v>1</v>
      </c>
      <c r="H5" s="84" t="s">
        <v>105</v>
      </c>
      <c r="I5" s="86">
        <v>89.76</v>
      </c>
      <c r="J5" s="87">
        <v>89.76</v>
      </c>
      <c r="K5" s="84"/>
      <c r="L5" s="84" t="s">
        <v>106</v>
      </c>
      <c r="M5" s="84" t="s">
        <v>107</v>
      </c>
      <c r="N5" s="84" t="s">
        <v>108</v>
      </c>
      <c r="O5" s="84" t="s">
        <v>109</v>
      </c>
    </row>
    <row r="6" spans="1:15" x14ac:dyDescent="0.35">
      <c r="A6" s="84" t="s">
        <v>113</v>
      </c>
      <c r="B6" s="85">
        <v>45078</v>
      </c>
      <c r="C6" s="84" t="s">
        <v>114</v>
      </c>
      <c r="D6" s="84"/>
      <c r="E6" s="84" t="s">
        <v>115</v>
      </c>
      <c r="F6" s="84" t="s">
        <v>116</v>
      </c>
      <c r="G6" s="86">
        <v>1</v>
      </c>
      <c r="H6" s="84" t="s">
        <v>105</v>
      </c>
      <c r="I6" s="86">
        <v>6242.36</v>
      </c>
      <c r="J6" s="87">
        <v>6242.36</v>
      </c>
      <c r="K6" s="84"/>
      <c r="L6" s="84" t="s">
        <v>117</v>
      </c>
      <c r="M6" s="84" t="s">
        <v>118</v>
      </c>
      <c r="N6" s="84" t="s">
        <v>119</v>
      </c>
      <c r="O6" s="84" t="s">
        <v>109</v>
      </c>
    </row>
    <row r="7" spans="1:15" x14ac:dyDescent="0.35">
      <c r="A7" s="84" t="s">
        <v>120</v>
      </c>
      <c r="B7" s="85">
        <v>45078</v>
      </c>
      <c r="C7" s="84" t="s">
        <v>102</v>
      </c>
      <c r="D7" s="84"/>
      <c r="E7" s="84" t="s">
        <v>103</v>
      </c>
      <c r="F7" s="84" t="s">
        <v>104</v>
      </c>
      <c r="G7" s="86">
        <v>1</v>
      </c>
      <c r="H7" s="84" t="s">
        <v>105</v>
      </c>
      <c r="I7" s="86">
        <v>150.6</v>
      </c>
      <c r="J7" s="87">
        <v>150.6</v>
      </c>
      <c r="K7" s="84"/>
      <c r="L7" s="84" t="s">
        <v>106</v>
      </c>
      <c r="M7" s="84" t="s">
        <v>107</v>
      </c>
      <c r="N7" s="84" t="s">
        <v>108</v>
      </c>
      <c r="O7" s="84" t="s">
        <v>109</v>
      </c>
    </row>
    <row r="8" spans="1:15" x14ac:dyDescent="0.35">
      <c r="A8" s="84" t="s">
        <v>121</v>
      </c>
      <c r="B8" s="85">
        <v>45078</v>
      </c>
      <c r="C8" s="84" t="s">
        <v>102</v>
      </c>
      <c r="D8" s="84"/>
      <c r="E8" s="84" t="s">
        <v>103</v>
      </c>
      <c r="F8" s="84" t="s">
        <v>104</v>
      </c>
      <c r="G8" s="86">
        <v>1</v>
      </c>
      <c r="H8" s="84" t="s">
        <v>105</v>
      </c>
      <c r="I8" s="86">
        <v>187.53</v>
      </c>
      <c r="J8" s="87">
        <v>187.53</v>
      </c>
      <c r="K8" s="84"/>
      <c r="L8" s="84" t="s">
        <v>106</v>
      </c>
      <c r="M8" s="84" t="s">
        <v>107</v>
      </c>
      <c r="N8" s="84" t="s">
        <v>108</v>
      </c>
      <c r="O8" s="84" t="s">
        <v>109</v>
      </c>
    </row>
    <row r="9" spans="1:15" x14ac:dyDescent="0.35">
      <c r="A9" s="84" t="s">
        <v>122</v>
      </c>
      <c r="B9" s="85">
        <v>45078</v>
      </c>
      <c r="C9" s="84" t="s">
        <v>123</v>
      </c>
      <c r="D9" s="84" t="s">
        <v>124</v>
      </c>
      <c r="E9" s="84" t="s">
        <v>125</v>
      </c>
      <c r="F9" s="84" t="s">
        <v>126</v>
      </c>
      <c r="G9" s="86">
        <v>2</v>
      </c>
      <c r="H9" s="84" t="s">
        <v>127</v>
      </c>
      <c r="I9" s="86">
        <v>9.1999999999999993</v>
      </c>
      <c r="J9" s="87">
        <v>18.399999999999999</v>
      </c>
      <c r="K9" s="84"/>
      <c r="L9" s="84" t="s">
        <v>128</v>
      </c>
      <c r="M9" s="84" t="s">
        <v>129</v>
      </c>
      <c r="N9" s="84" t="s">
        <v>130</v>
      </c>
      <c r="O9" s="84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5A2B-E854-4ABD-93D8-5749F22CC4BB}">
  <dimension ref="A1:H10"/>
  <sheetViews>
    <sheetView workbookViewId="0">
      <selection sqref="A1:H10"/>
    </sheetView>
  </sheetViews>
  <sheetFormatPr defaultRowHeight="14.5" x14ac:dyDescent="0.35"/>
  <sheetData>
    <row r="1" spans="1:8" x14ac:dyDescent="0.35">
      <c r="A1" s="104" t="s">
        <v>147</v>
      </c>
      <c r="B1" s="104"/>
      <c r="C1" s="104"/>
      <c r="D1" s="104"/>
      <c r="E1" s="7"/>
      <c r="F1" s="7"/>
      <c r="G1" s="18" t="s">
        <v>148</v>
      </c>
      <c r="H1" s="97"/>
    </row>
    <row r="2" spans="1:8" x14ac:dyDescent="0.35">
      <c r="A2" s="98">
        <v>0</v>
      </c>
      <c r="B2" s="98">
        <v>2112</v>
      </c>
      <c r="C2" s="7"/>
      <c r="D2" s="18" t="s">
        <v>149</v>
      </c>
      <c r="E2" s="7"/>
      <c r="F2" s="7"/>
      <c r="G2" s="7" t="s">
        <v>150</v>
      </c>
      <c r="H2" s="97">
        <v>3588.705882352941</v>
      </c>
    </row>
    <row r="3" spans="1:8" x14ac:dyDescent="0.35">
      <c r="A3" s="98">
        <v>2112.0100000000002</v>
      </c>
      <c r="B3" s="98">
        <v>2826.65</v>
      </c>
      <c r="C3" s="99">
        <v>7.4999999999999997E-2</v>
      </c>
      <c r="D3" s="98">
        <v>158.4</v>
      </c>
      <c r="E3" s="7"/>
      <c r="F3" s="7"/>
      <c r="G3" s="7" t="s">
        <v>151</v>
      </c>
      <c r="H3" s="97">
        <f>B2*0.25</f>
        <v>528</v>
      </c>
    </row>
    <row r="4" spans="1:8" x14ac:dyDescent="0.35">
      <c r="A4" s="98">
        <v>2826.66</v>
      </c>
      <c r="B4" s="98">
        <v>3751.05</v>
      </c>
      <c r="C4" s="99">
        <v>0.15</v>
      </c>
      <c r="D4" s="98">
        <v>370.4</v>
      </c>
      <c r="E4" s="7"/>
      <c r="F4" s="7"/>
      <c r="G4" s="7" t="s">
        <v>152</v>
      </c>
      <c r="H4" s="97">
        <v>0</v>
      </c>
    </row>
    <row r="5" spans="1:8" x14ac:dyDescent="0.35">
      <c r="A5" s="98">
        <v>3751.06</v>
      </c>
      <c r="B5" s="98">
        <v>4664.68</v>
      </c>
      <c r="C5" s="99">
        <v>0.22500000000000001</v>
      </c>
      <c r="D5" s="98">
        <v>651.73</v>
      </c>
      <c r="E5" s="7"/>
      <c r="F5" s="7"/>
      <c r="G5" s="7" t="s">
        <v>153</v>
      </c>
      <c r="H5" s="97">
        <v>0</v>
      </c>
    </row>
    <row r="6" spans="1:8" x14ac:dyDescent="0.35">
      <c r="A6" s="98">
        <v>4664.6899999999996</v>
      </c>
      <c r="B6" s="98"/>
      <c r="C6" s="99">
        <v>0.27500000000000002</v>
      </c>
      <c r="D6" s="98">
        <v>884.96</v>
      </c>
      <c r="E6" s="7"/>
      <c r="F6" s="7"/>
      <c r="G6" s="18" t="s">
        <v>154</v>
      </c>
      <c r="H6" s="100">
        <f>H2-H3-H4-H5</f>
        <v>3060.705882352941</v>
      </c>
    </row>
    <row r="7" spans="1:8" x14ac:dyDescent="0.35">
      <c r="A7" s="7"/>
      <c r="B7" s="7"/>
      <c r="C7" s="7"/>
      <c r="D7" s="7"/>
      <c r="E7" s="7"/>
      <c r="F7" s="7"/>
      <c r="G7" s="7" t="s">
        <v>155</v>
      </c>
      <c r="H7" s="101">
        <f>IF(H6&gt;A6,C6,IF(H6&gt;A5,C5,IF(H6&gt;A4,C4,IF(H6&gt;A3,C3,0))))</f>
        <v>0.15</v>
      </c>
    </row>
    <row r="8" spans="1:8" x14ac:dyDescent="0.35">
      <c r="A8" s="7"/>
      <c r="B8" s="7"/>
      <c r="C8" s="7"/>
      <c r="D8" s="7"/>
      <c r="E8" s="7"/>
      <c r="F8" s="7"/>
      <c r="G8" s="7" t="s">
        <v>156</v>
      </c>
      <c r="H8" s="97">
        <f>_xlfn.XLOOKUP(H7,C3:C6,D3:D6)</f>
        <v>370.4</v>
      </c>
    </row>
    <row r="9" spans="1:8" x14ac:dyDescent="0.35">
      <c r="A9" s="7"/>
      <c r="B9" s="7"/>
      <c r="C9" s="7"/>
      <c r="D9" s="7"/>
      <c r="E9" s="7"/>
      <c r="F9" s="7"/>
      <c r="G9" s="18" t="s">
        <v>157</v>
      </c>
      <c r="H9" s="100">
        <f>H6*H7-H8</f>
        <v>88.70588235294116</v>
      </c>
    </row>
    <row r="10" spans="1:8" x14ac:dyDescent="0.35">
      <c r="A10" s="7"/>
      <c r="B10" s="7"/>
      <c r="C10" s="7"/>
      <c r="D10" s="7"/>
      <c r="E10" s="7"/>
      <c r="F10" s="7"/>
      <c r="G10" s="18" t="s">
        <v>158</v>
      </c>
      <c r="H10" s="100">
        <f>H2-H9</f>
        <v>3500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Soma de Valores</vt:lpstr>
      <vt:lpstr>Calculo Porcentagem</vt:lpstr>
      <vt:lpstr>Concatenar</vt:lpstr>
      <vt:lpstr>Condição</vt:lpstr>
      <vt:lpstr>Somase</vt:lpstr>
      <vt:lpstr>Gráficos</vt:lpstr>
      <vt:lpstr>Tabelas</vt:lpstr>
      <vt:lpstr>Tabela Dinâmica</vt:lpstr>
      <vt:lpstr>Validação</vt:lpstr>
      <vt:lpstr>Referências</vt:lpstr>
      <vt:lpstr>Aninhamento</vt:lpstr>
      <vt:lpstr>Proc C H X</vt:lpstr>
      <vt:lpstr>Macros</vt:lpstr>
      <vt:lpstr>Calculo IRRF Aluguel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Barreto Nunes</cp:lastModifiedBy>
  <dcterms:created xsi:type="dcterms:W3CDTF">2023-08-15T00:04:23Z</dcterms:created>
  <dcterms:modified xsi:type="dcterms:W3CDTF">2024-07-15T00:01:01Z</dcterms:modified>
</cp:coreProperties>
</file>