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EstaPastaDeTrabalho" defaultThemeVersion="166925"/>
  <mc:AlternateContent xmlns:mc="http://schemas.openxmlformats.org/markup-compatibility/2006">
    <mc:Choice Requires="x15">
      <x15ac:absPath xmlns:x15ac="http://schemas.microsoft.com/office/spreadsheetml/2010/11/ac" url="https://piacentinidobrasil-my.sharepoint.com/personal/hugo_nunes_piacentinibrasil_com/Documents/12. Hugobn/Excel/BM/"/>
    </mc:Choice>
  </mc:AlternateContent>
  <xr:revisionPtr revIDLastSave="236" documentId="13_ncr:1_{1EB26B91-E62F-4D26-8840-7D90BA9D26BF}" xr6:coauthVersionLast="47" xr6:coauthVersionMax="47" xr10:uidLastSave="{FF78D04B-A3C5-4F9A-A3DD-BFD9E00200E5}"/>
  <bookViews>
    <workbookView xWindow="-120" yWindow="-120" windowWidth="24240" windowHeight="13140" xr2:uid="{88F169F6-07A0-43A7-B771-678EFFF6957D}"/>
  </bookViews>
  <sheets>
    <sheet name="BM" sheetId="1" r:id="rId1"/>
    <sheet name="MC" sheetId="2" r:id="rId2"/>
    <sheet name="Tributário" sheetId="3" r:id="rId3"/>
  </sheets>
  <externalReferences>
    <externalReference r:id="rId4"/>
  </externalReferences>
  <definedNames>
    <definedName name="_xlnm._FilterDatabase" localSheetId="1" hidden="1">MC!$A$1:$I$1</definedName>
    <definedName name="_xlnm.Print_Area" localSheetId="0">BM!$A$1:$P$39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F22" i="1"/>
  <c r="F21" i="1"/>
  <c r="F19" i="1"/>
  <c r="F18" i="1"/>
  <c r="F17" i="1"/>
  <c r="F16" i="1"/>
  <c r="F15" i="1"/>
  <c r="F14" i="1"/>
  <c r="F10" i="1"/>
  <c r="H23" i="1"/>
  <c r="G23" i="1"/>
  <c r="L23" i="1" s="1"/>
  <c r="F23" i="1"/>
  <c r="H22" i="1"/>
  <c r="G22" i="1"/>
  <c r="L22" i="1" s="1"/>
  <c r="H21" i="1"/>
  <c r="G21" i="1"/>
  <c r="L21" i="1" s="1"/>
  <c r="H19" i="1"/>
  <c r="G19" i="1"/>
  <c r="L19" i="1" s="1"/>
  <c r="H18" i="1"/>
  <c r="G18" i="1"/>
  <c r="L18" i="1" s="1"/>
  <c r="H17" i="1"/>
  <c r="G17" i="1"/>
  <c r="L17" i="1" s="1"/>
  <c r="H16" i="1"/>
  <c r="G16" i="1"/>
  <c r="H15" i="1"/>
  <c r="G15" i="1"/>
  <c r="L15" i="1" s="1"/>
  <c r="H14" i="1"/>
  <c r="G14" i="1"/>
  <c r="L14" i="1" s="1"/>
  <c r="H13" i="1"/>
  <c r="G13" i="1"/>
  <c r="L13" i="1" s="1"/>
  <c r="F13" i="1"/>
  <c r="Z26" i="1"/>
  <c r="Z27" i="1" s="1"/>
  <c r="Y26" i="1"/>
  <c r="Y27" i="1" s="1"/>
  <c r="X26" i="1"/>
  <c r="X27" i="1" s="1"/>
  <c r="W26" i="1"/>
  <c r="W27" i="1" s="1"/>
  <c r="V26" i="1"/>
  <c r="V27" i="1" s="1"/>
  <c r="U26" i="1"/>
  <c r="U27" i="1" s="1"/>
  <c r="U7" i="1"/>
  <c r="V7" i="1"/>
  <c r="W7" i="1"/>
  <c r="X7" i="1"/>
  <c r="Y7" i="1"/>
  <c r="Z7" i="1"/>
  <c r="R7" i="1"/>
  <c r="I17" i="1" l="1"/>
  <c r="J17" i="1" s="1"/>
  <c r="I21" i="1"/>
  <c r="J21" i="1" s="1"/>
  <c r="I23" i="1"/>
  <c r="J23" i="1" s="1"/>
  <c r="I16" i="1"/>
  <c r="I22" i="1"/>
  <c r="J22" i="1" s="1"/>
  <c r="L16" i="1"/>
  <c r="I15" i="1"/>
  <c r="J15" i="1" s="1"/>
  <c r="I19" i="1"/>
  <c r="J19" i="1" s="1"/>
  <c r="I18" i="1"/>
  <c r="J18" i="1" s="1"/>
  <c r="I14" i="1"/>
  <c r="J14" i="1" s="1"/>
  <c r="I13" i="1"/>
  <c r="J13" i="1" s="1"/>
  <c r="N16" i="1" l="1"/>
  <c r="O16" i="1" s="1"/>
  <c r="J16" i="1"/>
  <c r="K16" i="1"/>
  <c r="N21" i="1"/>
  <c r="O21" i="1" s="1"/>
  <c r="K21" i="1"/>
  <c r="N17" i="1"/>
  <c r="O17" i="1" s="1"/>
  <c r="K17" i="1"/>
  <c r="K22" i="1"/>
  <c r="N22" i="1"/>
  <c r="O22" i="1" s="1"/>
  <c r="N23" i="1"/>
  <c r="K23" i="1"/>
  <c r="M16" i="1"/>
  <c r="K18" i="1"/>
  <c r="N18" i="1"/>
  <c r="O18" i="1" s="1"/>
  <c r="N19" i="1"/>
  <c r="O19" i="1" s="1"/>
  <c r="K19" i="1"/>
  <c r="N15" i="1"/>
  <c r="O15" i="1" s="1"/>
  <c r="K15" i="1"/>
  <c r="P16" i="1"/>
  <c r="K13" i="1"/>
  <c r="N13" i="1"/>
  <c r="O13" i="1" s="1"/>
  <c r="N14" i="1"/>
  <c r="O14" i="1" s="1"/>
  <c r="K14" i="1"/>
  <c r="M17" i="1" l="1"/>
  <c r="P17" i="1"/>
  <c r="P21" i="1"/>
  <c r="M21" i="1"/>
  <c r="M23" i="1"/>
  <c r="P23" i="1"/>
  <c r="P22" i="1"/>
  <c r="M22" i="1"/>
  <c r="P18" i="1"/>
  <c r="M18" i="1"/>
  <c r="M15" i="1"/>
  <c r="P15" i="1"/>
  <c r="M19" i="1"/>
  <c r="P19" i="1"/>
  <c r="M14" i="1"/>
  <c r="P14" i="1"/>
  <c r="M13" i="1"/>
  <c r="P13" i="1"/>
  <c r="I65" i="3" l="1"/>
  <c r="I66" i="3" s="1"/>
  <c r="N38" i="1"/>
  <c r="N39" i="1" s="1"/>
  <c r="C14" i="2"/>
  <c r="C13" i="2"/>
  <c r="C12" i="2"/>
  <c r="C11" i="2"/>
  <c r="C10" i="2"/>
  <c r="C9" i="2"/>
  <c r="C8" i="2"/>
  <c r="C7" i="2"/>
  <c r="C6" i="2"/>
  <c r="C5" i="2"/>
  <c r="C4" i="2"/>
  <c r="C3" i="2"/>
  <c r="C2" i="2"/>
  <c r="B3" i="2"/>
  <c r="B4" i="2"/>
  <c r="B5" i="2"/>
  <c r="B6" i="2"/>
  <c r="B7" i="2"/>
  <c r="B8" i="2"/>
  <c r="B9" i="2"/>
  <c r="B10" i="2"/>
  <c r="B11" i="2"/>
  <c r="B12" i="2"/>
  <c r="B13" i="2"/>
  <c r="B14" i="2"/>
  <c r="B2" i="2"/>
  <c r="D5" i="3" l="1"/>
  <c r="D2" i="3"/>
  <c r="B82" i="3" s="1"/>
  <c r="G10" i="1" l="1"/>
  <c r="L10" i="1" s="1"/>
  <c r="H10" i="1"/>
  <c r="T26" i="1"/>
  <c r="T27" i="1" s="1"/>
  <c r="T7" i="1"/>
  <c r="I10" i="1" l="1"/>
  <c r="I26" i="1" s="1"/>
  <c r="J26" i="1" s="1"/>
  <c r="K10" i="1" l="1"/>
  <c r="J10" i="1"/>
  <c r="S26" i="1"/>
  <c r="S27" i="1" s="1"/>
  <c r="S7" i="1"/>
  <c r="R26" i="1"/>
  <c r="R27" i="1" s="1"/>
  <c r="H14" i="2" l="1"/>
  <c r="H13" i="2"/>
  <c r="H12" i="2"/>
  <c r="H11" i="2"/>
  <c r="H10" i="2"/>
  <c r="H9" i="2"/>
  <c r="H8" i="2"/>
  <c r="H7" i="2"/>
  <c r="H6" i="2"/>
  <c r="H5" i="2"/>
  <c r="H4" i="2"/>
  <c r="H3" i="2"/>
  <c r="H2" i="2"/>
  <c r="P5" i="1"/>
  <c r="O3" i="1" s="1"/>
  <c r="M5" i="1"/>
  <c r="F26" i="1" l="1"/>
  <c r="L26" i="1" l="1"/>
  <c r="N10" i="1"/>
  <c r="O10" i="1" s="1"/>
  <c r="P10" i="1" l="1"/>
  <c r="M10" i="1"/>
  <c r="N26" i="1"/>
  <c r="O26" i="1" s="1"/>
  <c r="P26" i="1" l="1"/>
  <c r="M26" i="1"/>
  <c r="P37" i="1" l="1"/>
  <c r="P32" i="1"/>
  <c r="P35" i="1"/>
  <c r="P36" i="1"/>
  <c r="P33" i="1"/>
  <c r="P34" i="1"/>
  <c r="P29" i="1"/>
  <c r="P30" i="1"/>
  <c r="P31" i="1"/>
  <c r="P28" i="1"/>
  <c r="P38" i="1" l="1"/>
  <c r="P39" i="1" s="1"/>
</calcChain>
</file>

<file path=xl/sharedStrings.xml><?xml version="1.0" encoding="utf-8"?>
<sst xmlns="http://schemas.openxmlformats.org/spreadsheetml/2006/main" count="440" uniqueCount="362">
  <si>
    <t>GESTÃO DE CONTRATOS</t>
  </si>
  <si>
    <t>CONTRATADA:</t>
  </si>
  <si>
    <t>BM</t>
  </si>
  <si>
    <t>MÊS</t>
  </si>
  <si>
    <t>OBJETO:</t>
  </si>
  <si>
    <t>à</t>
  </si>
  <si>
    <t>CONTRATO:</t>
  </si>
  <si>
    <t>PRAZO</t>
  </si>
  <si>
    <t>À</t>
  </si>
  <si>
    <t>PERÍODO</t>
  </si>
  <si>
    <t>BOLETIM DE MEDIÇÃO</t>
  </si>
  <si>
    <t>ITEM</t>
  </si>
  <si>
    <t>DESCRIÇÃO DO ITEM</t>
  </si>
  <si>
    <t>UN</t>
  </si>
  <si>
    <t>CONTRATO</t>
  </si>
  <si>
    <t>QUANTIDADES</t>
  </si>
  <si>
    <t>VALORES (R$)</t>
  </si>
  <si>
    <t>QUANTIDADE</t>
  </si>
  <si>
    <t>PREÇO
UNITÁRIO</t>
  </si>
  <si>
    <t>PREÇO
TOTAL</t>
  </si>
  <si>
    <t>ANTERIOR</t>
  </si>
  <si>
    <t>ATUAL</t>
  </si>
  <si>
    <t>ACUMULADA</t>
  </si>
  <si>
    <t>SALDO</t>
  </si>
  <si>
    <t>Qtde</t>
  </si>
  <si>
    <t>1.1</t>
  </si>
  <si>
    <t>1.2</t>
  </si>
  <si>
    <t>1.3</t>
  </si>
  <si>
    <t>REALIZADO R$</t>
  </si>
  <si>
    <t>APROVAÇÕES:</t>
  </si>
  <si>
    <t>RETENÇÕES, TAXAS E DESCONTOS</t>
  </si>
  <si>
    <t>ALIQUOTA</t>
  </si>
  <si>
    <t>VALOR</t>
  </si>
  <si>
    <t>ADIANTAMENTO</t>
  </si>
  <si>
    <t>INSS</t>
  </si>
  <si>
    <t>ISS</t>
  </si>
  <si>
    <t>CSLL</t>
  </si>
  <si>
    <t>IRRF</t>
  </si>
  <si>
    <t>PIS</t>
  </si>
  <si>
    <t>COFINS</t>
  </si>
  <si>
    <t>TX. ADMINISTRATIVA</t>
  </si>
  <si>
    <t>DESCONTOS</t>
  </si>
  <si>
    <t>OUTROS</t>
  </si>
  <si>
    <t>TOTAL DE RETENÇÕES</t>
  </si>
  <si>
    <t>TOTAL LÍQUIDO</t>
  </si>
  <si>
    <t xml:space="preserve">Item </t>
  </si>
  <si>
    <t>Descrição</t>
  </si>
  <si>
    <t>Valor Mês</t>
  </si>
  <si>
    <t>Qtde a Medir</t>
  </si>
  <si>
    <t>Dt Inicial</t>
  </si>
  <si>
    <t>Dt Final</t>
  </si>
  <si>
    <t>Total</t>
  </si>
  <si>
    <t>NF</t>
  </si>
  <si>
    <t/>
  </si>
  <si>
    <t>CHECK LIST TRIBUTÁRIO</t>
  </si>
  <si>
    <t>1.01 – Análise e desenvolvimento de sistemas.</t>
  </si>
  <si>
    <t>Contratada</t>
  </si>
  <si>
    <t>1.02 – Programação.</t>
  </si>
  <si>
    <t>CNPJ</t>
  </si>
  <si>
    <t>1.03 – Processamento de dados e congêneres.</t>
  </si>
  <si>
    <t>Tipo de Contrato</t>
  </si>
  <si>
    <t>Prestação de Serviços</t>
  </si>
  <si>
    <t>1.04 – Elaboração de programas de computadores, inclusive de jogos eletrônicos.</t>
  </si>
  <si>
    <t>Escopo breve</t>
  </si>
  <si>
    <t>1.05 – Licenciamento ou cessão de direito de uso de programas de computação.</t>
  </si>
  <si>
    <t>Itam da Lista LC 116/2003</t>
  </si>
  <si>
    <t>17.01 – Assessoria ou consultoria de qualquer natureza, não contida em outros itens desta lista; análise, exame, pesquisa, coleta, compilação e fornecimento de dados e informações de qualquer natureza,inclusive cadastro e similares.</t>
  </si>
  <si>
    <t>1.06 – Assessoria e consultoria em informática.</t>
  </si>
  <si>
    <t>Simples Nacional</t>
  </si>
  <si>
    <t>Sim</t>
  </si>
  <si>
    <t>1.07 – Suporte técnico em informática, inclusive instalação, configuração e manutenção de programas de computação e bancos de dados.</t>
  </si>
  <si>
    <t>Empresa Uniprofissional</t>
  </si>
  <si>
    <t>Não</t>
  </si>
  <si>
    <t>1.08 – Planejamento, confecção, manutenção e atualização de páginas eletrônicas.</t>
  </si>
  <si>
    <t>2.01 – Serviços de pesquisas e desenvolvimento de qualquer natureza.</t>
  </si>
  <si>
    <t>DADOS PARA FATURAMENTO</t>
  </si>
  <si>
    <t>3.02 – Cessão de direito de uso de marcas e de sinais de propaganda.</t>
  </si>
  <si>
    <t>Estabelecimento da Contratada que emitirá a NF</t>
  </si>
  <si>
    <t>Matriz</t>
  </si>
  <si>
    <t>3.03 – Exploração de salões de festas, centro de convenções, escritórios virtuais, stands, quadras esportivas, estádios, ginásios, auditórios, casas de espetáculos, parques de diversões,canchas econgêneres, para realização de eventos ou negócios de qualquer natureza.</t>
  </si>
  <si>
    <t>Razão Social</t>
  </si>
  <si>
    <t>3.04 – Locação, sublocação, arrendamento, direito de passagem ou permissão de uso, compartilhado ou não, de ferrovia, rodovia, postes, cabos, dutos e condutos de qualquer natureza.</t>
  </si>
  <si>
    <t>3.05 – Cessão de andaimes, palcos, coberturas e outras estruturas de uso temporário.</t>
  </si>
  <si>
    <t xml:space="preserve">Rua </t>
  </si>
  <si>
    <t>Nº</t>
  </si>
  <si>
    <t>Compl.</t>
  </si>
  <si>
    <t>4.01 – Medicina e biomedicina.</t>
  </si>
  <si>
    <t>Bairro</t>
  </si>
  <si>
    <t>Cidade</t>
  </si>
  <si>
    <t>UF</t>
  </si>
  <si>
    <t>4.02 – Análises clínicas, patologia, eletricidade médica, radioterapia, quimioterapia, ultra-sonografia, ressonância magnética, radiologia, tomografia e congêneres.</t>
  </si>
  <si>
    <t>CEP</t>
  </si>
  <si>
    <t>4.03 – Hospitais, clínicas, laboratórios, sanatórios, manicômios, casas de saúde, prontos-socorros, ambulatórios e congêneres.</t>
  </si>
  <si>
    <t>4.04 – Instrumentação cirúrgica.</t>
  </si>
  <si>
    <t>Estabelecimento da contratante a ser faturado</t>
  </si>
  <si>
    <t>Filial</t>
  </si>
  <si>
    <t>4.05 – Acupuntura.</t>
  </si>
  <si>
    <t>4.06 – Enfermagem, inclusive serviços auxiliares.</t>
  </si>
  <si>
    <t>4.07 – Serviços farmacêuticos.</t>
  </si>
  <si>
    <t>4.08 – Terapia ocupacional, fisioterapia e fonoaudiologia.</t>
  </si>
  <si>
    <t>4.09 – Terapias de qualquer espécie destinadas ao tratamento físico, orgânico e mental.</t>
  </si>
  <si>
    <t>4.10 – Nutrição.</t>
  </si>
  <si>
    <t>4.11 – Obstetrícia.</t>
  </si>
  <si>
    <t>INFORMAÇÕES PARA O ISS</t>
  </si>
  <si>
    <t>4.12 – Odontologia.</t>
  </si>
  <si>
    <t>Local da Prestação dos Serviços</t>
  </si>
  <si>
    <t>4.13 – Ortóptica.</t>
  </si>
  <si>
    <t>Município</t>
  </si>
  <si>
    <t>Alíquota</t>
  </si>
  <si>
    <t>4.14 – Próteses sob encomenda.</t>
  </si>
  <si>
    <t>4.15 – Psicanálise.</t>
  </si>
  <si>
    <t>4.16 – Psicologia.</t>
  </si>
  <si>
    <t>Responsável pelo recolhimento</t>
  </si>
  <si>
    <t>4.17 – Casas de repouso e de recuperação, creches, asilos e congêneres.</t>
  </si>
  <si>
    <t>O contrato prevê o valor dos materiais a serem empregados?</t>
  </si>
  <si>
    <t>4.18 – Inseminação artificial, fertilização in vitro e congêneres.</t>
  </si>
  <si>
    <t>Caso positivo, informar o valor</t>
  </si>
  <si>
    <t>4.19 – Bancos de sangue, leite, pele, olhos, óvulos, sêmen e congêneres.</t>
  </si>
  <si>
    <t>Como irá proceder a dedução dos valores dos materiais da base de cálculo?</t>
  </si>
  <si>
    <t>4.20 – Coleta de sangue, leite, tecidos, sêmen, órgãos e materiais biológicos de qualquer espécie.</t>
  </si>
  <si>
    <t>Município não permite dedução da base de cálculo</t>
  </si>
  <si>
    <t>4.21 – Unidade de atendimento, assistência ou tratamento móvel e congêneres.</t>
  </si>
  <si>
    <t>Informar se há outras exclusões permitidas da base de cálculo do ISS ou aproveitamento de algum benefício fiscal</t>
  </si>
  <si>
    <t>4.22 – Planos de medicina de grupo ou individual e convênios para prestação de assistência médica, hospitalar, odontológica e congêneres.</t>
  </si>
  <si>
    <t>4.23 – Outros planos de saúde que se cumpram através de serviços de terceiros contratados, credenciados, cooperados ou apenas pagos pelo operador do plano mediante indicação do beneficiário.</t>
  </si>
  <si>
    <t>5.01 – Medicina veterinária e zootecnia.</t>
  </si>
  <si>
    <t>INFORMAÇÕES PARA O INSS</t>
  </si>
  <si>
    <t>5.02 – Hospitais, clínicas, ambulatórios, prontos-socorros e congêneres, na área veterinária.</t>
  </si>
  <si>
    <t>Isenção IN 971, Artigo 143</t>
  </si>
  <si>
    <t>5.03 – Laboratórios de análise na área veterinária.</t>
  </si>
  <si>
    <t>O prestador abaterá o valor de Vale Transporte da base de cálculo do INSS?</t>
  </si>
  <si>
    <t>5.04 – Inseminação artificial, fertilização in vitro e congêneres.</t>
  </si>
  <si>
    <t>O prestador abaterá o valor da alimentação (PAT) na base de cálculo do INSS?</t>
  </si>
  <si>
    <t>5.05 – Bancos de sangue e de órgãos e congêneres.</t>
  </si>
  <si>
    <t>O prestador possui comprovante de inscrição ao PAT?</t>
  </si>
  <si>
    <t>5.06 – Coleta de sangue, leite, tecidos, sêmen, órgãos e materiais biológicos de qualquer espécie.</t>
  </si>
  <si>
    <t>O prestador utilizará material na prestação do serviço?</t>
  </si>
  <si>
    <t>5.07 – Unidade de atendimento, assistência ou tratamento móvel e congêneres.</t>
  </si>
  <si>
    <t>Caso utilize, o valor do material estará discriminado no contrato?</t>
  </si>
  <si>
    <t>5.08 – Guarda, tratamento, amestramento, embelezamento, alojamento e congêneres.</t>
  </si>
  <si>
    <t>O prestador utilizará equipamento próprio na prestação de serviço?</t>
  </si>
  <si>
    <t>5.09 – Planos de atendimento e assistência médico-veterinária.</t>
  </si>
  <si>
    <t>Caso utilize equipamento próprio, a utilização estará prevista em contrato?</t>
  </si>
  <si>
    <t>6.01 – Barbearia, cabeleireiros, manicuros, pedicuros e congêneres.</t>
  </si>
  <si>
    <t>O prestador possui alguma liminar de dispensa de retenção? Caso positivo, informar no campo "observações"</t>
  </si>
  <si>
    <t>6.02 – Esteticistas, tratamento de pele, depilação e congêneres.</t>
  </si>
  <si>
    <t>O prestador possui empregados?</t>
  </si>
  <si>
    <t>6.03 – Banhos, duchas, sauna, massagens e congêneres.</t>
  </si>
  <si>
    <t>Haverá subcontrataçaõ?</t>
  </si>
  <si>
    <t>6.04 – Ginástica, dança, esportes, natação, artes marciais e demais atividades físicas.</t>
  </si>
  <si>
    <t>Caso haja subcontrataçao, haverá faturamento direto para a contratante?</t>
  </si>
  <si>
    <t>6.05 – Centros de emagrecimento, spa e congêneres.</t>
  </si>
  <si>
    <t>Na eventualidade de dedução, a contratada se compromete a manter em seu poder documentos fiscais</t>
  </si>
  <si>
    <t>7.01 – Engenharia, agronomia, agrimensura, arquitetura, geologia, urbanismo, paisagismo e congêneres.</t>
  </si>
  <si>
    <t>de aquisição de material ou contrato de locação de equipamentos, conforme o caso, relativo aos</t>
  </si>
  <si>
    <t>7.02 – Execução, por administração, empreitada ou subempreitada, de obras de construção civil, hidráulica ou elétrica e de outras obras semelhantes, inclusive sondagem, perfuração de poços, escavação,drenagem e irrigação, terraplanagem, pavimentação, concretagem e a instalação e montagem de produtos, peças e equipamentos (exceto o fornecimento de mercadorias produzidas pelo prestador de serviços fora do local da prestação dos serviços, que fica sujeito ao ICMS).os, escavação,drenagem e irrigação, terraplanagem, pavimentação, concretagem e a instalação e montagem de produtos, peças e equipamentos (exceto o fornecimento de mercadorias produzidas pelo prestador de serviços fora do local da prestação dos serviços, que fica sujeito ao ICMS).7.02 – Execução, por administração, empreitada ou subempreitada, de obras de construção civil, hidráulica ou elétrica e de outras obras semelhantes, inclusive sondagem, perfuração de poços, escavação,drenagem e irrigação, terraplanagem, pavimentação, concretagem e a instalação e montagem de produtos, peças e equipamentos (exceto o fornecimento de mercadorias produzidas pelo prestador de serviços fora do local da prestação dos serviços, que fica sujeito ao ICMS).os, escavação,drenagem e irrigação, terraplanagem, pavimentação, concretagem e a instalação e montagem de produtos, peças e equipamentos (exceto o fornecimento de mercadorias produzidas pelo prestador de serviços fora do local da prestação dos serviços, que fica sujeito ao ICMS).</t>
  </si>
  <si>
    <t>valores deduzidos da base de cálculo da retenção?</t>
  </si>
  <si>
    <t>7.03 – Elaboração de planos diretores, estudos de viabilidade, estudos organizacionais e outros, relacionados com obras e serviços de engenharia; elaboração de anteprojetos, projetos básicos e projetosexecutivos para trabalhos de engenharia.icos e projetosexecutivos para trabalhos de engenharia.7.03 – Elaboração de planos diretores, estudos de viabilidade, estudos organizacionais e outros, relacionados com obras e serviços de engenharia; elaboração de anteprojetos, projetos básicos e projetosexecutivos para trabalhos de engenharia.icos e projetosexecutivos para trabalhos de engenharia.</t>
  </si>
  <si>
    <t>Responsabildiade pela matricula CEI (Cadastro Específico do INSS):</t>
  </si>
  <si>
    <t>Contratante</t>
  </si>
  <si>
    <t>7.04 – Demolição.</t>
  </si>
  <si>
    <t>Numero da CEI a ser informado na Nota Fiscal:</t>
  </si>
  <si>
    <t>7.05 – Reparação, conservação e reforma de edifícios, estradas, pontes, portos e congêneres (exceto o fornecimento de mercadorias produzidas pelo prestador dos serviços, fora do local daprestaçãodosserviços, que fica sujeito ao ICMS).prestaçãodosserviços, que fica sujeito ao ICMS).7.05 – Reparação, conservação e reforma de edifícios, estradas, pontes, portos e congêneres (exceto o fornecimento de mercadorias produzidas pelo prestador dos serviços, fora do local daprestaçãodosserviços, que fica sujeito ao ICMS).prestaçãodosserviços, que fica sujeito ao ICMS).</t>
  </si>
  <si>
    <t xml:space="preserve">Observações: </t>
  </si>
  <si>
    <t>7.06 – Colocação e instalação de tapetes, carpetes, assoalhos, cortinas, revestimentos de parede, vidros, divisórias, placas de gesso e congêneres, com material fornecido pelo tomador doserviço.</t>
  </si>
  <si>
    <t>ALÍQUOTAS PARA BDI</t>
  </si>
  <si>
    <t>7.07 – Recuperação, raspagem, polimento e lustração de pisos e congêneres.</t>
  </si>
  <si>
    <t>Regime de apuração</t>
  </si>
  <si>
    <t>Real</t>
  </si>
  <si>
    <t>7.08 – Calafetação.</t>
  </si>
  <si>
    <t>Imposto de Renda</t>
  </si>
  <si>
    <t>7.09 – Varrição, coleta, remoção, incineração, tratamento, reciclagem, separação e destinação final de lixo, rejeitos e outros resíduos quaisquer.</t>
  </si>
  <si>
    <t>7.10 – Limpeza, manutenção e conservação de vias e logradouros públicos, imóveis, chaminés, piscinas, parques, jardins e congêneres.</t>
  </si>
  <si>
    <t>7.11 – Decoração e jardinagem, inclusive corte e poda de árvores.</t>
  </si>
  <si>
    <t>7.12 – Controle e tratamento de efluentes de qualquer natureza e de agentes físicos, químicos e biológicos.</t>
  </si>
  <si>
    <t>7.13 – Dedetização, desinfecção, desinsetização, imunização, higienização, desratização, pulverização e congêneres.</t>
  </si>
  <si>
    <t>Aplica-se o benefício fiscal do REIDI?</t>
  </si>
  <si>
    <t>7.16 – Florestamento, reflorestamento, semeadura, adubação e congêneres.</t>
  </si>
  <si>
    <t>Aliquota para abatimento do REIDI</t>
  </si>
  <si>
    <t>7.17 – Escoramento, contenção de encostas e serviços congêneres.</t>
  </si>
  <si>
    <t>Coeficiente REIDI</t>
  </si>
  <si>
    <t>ALIQUOTAS PARA RETENÇÃO</t>
  </si>
  <si>
    <t>7.18 – Limpeza e dragagem de rios, portos, canais, baías, lagos, lagoas, represas, açudes e congêneres.</t>
  </si>
  <si>
    <t>De acordo com os dados acima, o prestador de serviço esta sujeito as seguintes retenções:</t>
  </si>
  <si>
    <t>7.19 – Acompanhamento e fiscalização da execução de obras de engenharia, arquitetura e urbanismo.</t>
  </si>
  <si>
    <t>Impostos/Contribuições</t>
  </si>
  <si>
    <t>Base de Cálculo:</t>
  </si>
  <si>
    <t>Alíquota:</t>
  </si>
  <si>
    <t>7.20 – Aerofotogrametria (inclusive interpretação), cartografia, mapeamento, levantamentos topográficos, batimétricos, geográficos, geodésicos, geológicos, geofísicos e congêneres.</t>
  </si>
  <si>
    <t>7.21 – Pesquisa, perfuração, cimentação, mergulho, perfilagem, concretação, testemunhagem, pescaria, estimulação e outros serviços relacionados com a exploração e explotação de petróleo,gás naturalede outros recursos minerais.</t>
  </si>
  <si>
    <t>7.22 – Nucleação e bombardeamento de nuvens e congêneres.</t>
  </si>
  <si>
    <t>8.01 – Ensino regular pré-escolar, fundamental, médio e superior.</t>
  </si>
  <si>
    <t>8.02 – Instrução, treinamento, orientação pedagógica e educacional, avaliação de conhecimentos de qualquer natureza.</t>
  </si>
  <si>
    <t>9.01 – Hospedagem de qualquer natureza em hotéis, apart-service condominiais, flat, apart-hotéis, hotéis residência, residence-service, suite service, hotelaria marítima, motéis, pensõese congêneres;ocupação por temporada com fornecimento de serviço (o valor da alimentação e gorjeta, quando incluído no preço da diária, fica sujeito ao Imposto Sobre Serviços).</t>
  </si>
  <si>
    <t>9.02 – Agenciamento, organização, promoção, intermediação e execução de programas de turismo, passeios, viagens, excursões, hospedagens e congêneres.</t>
  </si>
  <si>
    <t>9.03 – Guias de turismo.</t>
  </si>
  <si>
    <t>10.01 – Agenciamento, corretagem ou intermediação de câmbio, de seguros, de cartões de crédito, de planos de saúde e de planos de previdência privada.</t>
  </si>
  <si>
    <t>10.02 – Agenciamento, corretagem ou intermediação de títulos em geral, valores mobiliários e contratos quaisquer.</t>
  </si>
  <si>
    <t>10.03 – Agenciamento, corretagem ou intermediação de direitos de propriedade industrial, artística ou literária.</t>
  </si>
  <si>
    <t>10.04 – Agenciamento, corretagem ou intermediação de contratos de arrendamento mercantil (leasing), de franquia (franchising) e de faturização (factoring).</t>
  </si>
  <si>
    <t>10.05 – Agenciamento, corretagem ou intermediação de bens móveis ou imóveis, não abrangidos em outros itens ou subitens, inclusive aqueles realizados no âmbito de Bolsas de Mercadorias eFuturos,por quaisquer meios.</t>
  </si>
  <si>
    <t>10.06 – Agenciamento marítimo.</t>
  </si>
  <si>
    <t>Responsável pelas informações</t>
  </si>
  <si>
    <t>10.07 – Agenciamento de notícias.</t>
  </si>
  <si>
    <t>10.08 – Agenciamento de publicidade e propaganda, inclusive o agenciamento de veiculação por quaisquer meios.</t>
  </si>
  <si>
    <t>10.09 – Representação de qualquer natureza, inclusive comercial.</t>
  </si>
  <si>
    <t>10.10 – Distribuição de bens de terceiros.</t>
  </si>
  <si>
    <t>11.01 – Guarda e estacionamento de veículos terrestres automotores, de aeronaves e de embarcações.</t>
  </si>
  <si>
    <t>11.02 – Vigilância, segurança ou monitoramento de bens e pessoas.</t>
  </si>
  <si>
    <t>11.03 – Escolta, inclusive de veículos e cargas.</t>
  </si>
  <si>
    <t>11.04 – Armazenamento, depósito, carga, descarga, arrumação e guarda de bens de qualquer espécie.</t>
  </si>
  <si>
    <t>12.01 – Espetáculos teatrais.</t>
  </si>
  <si>
    <t>12.02 – Exibições cinematográficas.</t>
  </si>
  <si>
    <t>12.03 – Espetáculos circenses.</t>
  </si>
  <si>
    <t>12.04 – Programas de auditório.</t>
  </si>
  <si>
    <t>12.05 – Parques de diversões, centros de lazer e congêneres.</t>
  </si>
  <si>
    <t>12.06 – Boates, taxi-dancing e congêneres.</t>
  </si>
  <si>
    <t>12.07 – Shows, ballet, danças, desfiles, bailes, óperas, concertos, recitais, festivais e congêneres.</t>
  </si>
  <si>
    <t>12.08 – Feiras, exposições, congressos e congêneres.</t>
  </si>
  <si>
    <t>12.09 – Bilhares, boliches e diversões eletrônicas ou não.</t>
  </si>
  <si>
    <t>12.10 – Corridas e competições de animais.</t>
  </si>
  <si>
    <t>12.11 – Competições esportivas ou de destreza física ou intelectual, com ou sem a participação do espectador.</t>
  </si>
  <si>
    <t>12.12 – Execução de música.</t>
  </si>
  <si>
    <t>12.13 – Produção, mediante ou sem encomenda prévia, de eventos, espetáculos, entrevistas, shows, ballet, danças, desfiles, bailes, teatros, óperas, concertos, recitais, festivais e congêneres.</t>
  </si>
  <si>
    <t>12.14 – Fornecimento de música para ambientes fechados ou não, mediante transmissão por qualquer processo.</t>
  </si>
  <si>
    <t>12.15 – Desfiles de blocos carnavalescos ou folclóricos, trios elétricos e congêneres.</t>
  </si>
  <si>
    <t>12.16 – Exibição de filmes, entrevistas, musicais, espetáculos, shows, concertos, desfiles, óperas, competições esportivas, de destreza intelectual ou congêneres.</t>
  </si>
  <si>
    <t>12.17 – Recreação e animação, inclusive em festas e eventos de qualquer natureza.</t>
  </si>
  <si>
    <t>13 – Serviços relativos a fonografia, fotografia, cinematografia e reprografia.</t>
  </si>
  <si>
    <t>13.02 – Fonografia ou gravação de sons, inclusive trucagem, dublagem, mixagem e congêneres.</t>
  </si>
  <si>
    <t>13.03 – Fotografia e cinematografia, inclusive revelação, ampliação, cópia, reprodução, trucagem e congêneres.</t>
  </si>
  <si>
    <t>13.04 – Reprografia, microfilmagem e digitalização.</t>
  </si>
  <si>
    <t>13.05 – Composição gráfica, fotocomposição, clicheria, zincografia, litografia, fotolitografia.</t>
  </si>
  <si>
    <t>14.01 – Lubrificação, limpeza, lustração, revisão, carga e recarga, conserto, restauração, blindagem, manutenção e conservação de máquinas, veículos, aparelhos, equipamentos, motores, elevadores oudequalquer objeto (exceto peças e partes empregadas, que ficam sujeitas ao ICMS).</t>
  </si>
  <si>
    <t>14.02 – Assistência técnica.</t>
  </si>
  <si>
    <t>14.03 – Recondicionamento de motores (exceto peças e partes empregadas, que ficam sujeitas ao ICMS).</t>
  </si>
  <si>
    <t>14.04 – Recauchutagem ou regeneração de pneus.</t>
  </si>
  <si>
    <t>14.05 – Restauração, recondicionamento, acondicionamento, pintura, beneficiamento, lavagem, secagem, tingimento, galvanoplastia, anodização, corte, recorte, polimento, plastificação e congêneres,deobjetos quaisquer.</t>
  </si>
  <si>
    <t>14.06 – Instalação e montagem de aparelhos, máquinas e equipamentos, inclusive montagem industrial, prestados ao usuário final, exclusivamente com material por ele fornecido.</t>
  </si>
  <si>
    <t>14.07 – Colocação de molduras e congêneres.</t>
  </si>
  <si>
    <t>14.08 – Encadernação, gravação e douração de livros, revistas e congêneres.</t>
  </si>
  <si>
    <t>14.09 – Alfaiataria e costura, quando o material for fornecido pelo usuário final, exceto aviamento.</t>
  </si>
  <si>
    <t>14.10 – Tinturaria e lavanderia.</t>
  </si>
  <si>
    <t>14.11 – Tapeçaria e reforma de estofamentos em geral.</t>
  </si>
  <si>
    <t>14.12 – Funilaria e lanternagem.</t>
  </si>
  <si>
    <t>14.13 – Carpintaria e serralheria.</t>
  </si>
  <si>
    <t>15.01 – Administração de fundos quaisquer, de consórcio, de cartão de crédito ou débito e congêneres, de carteira de clientes, de cheques pré-datados e congêneres.</t>
  </si>
  <si>
    <t>15.02 – Abertura de contas em geral, inclusive conta-corrente, conta de investimentos e aplicação e caderneta de poupança, no País e no exterior, bem como a manutenção das referidas contas ativaseinativas.</t>
  </si>
  <si>
    <t>15.03 – Locação e manutenção de cofres particulares, de terminais eletrônicos, de terminais de atendimento e de bens e equipamentos em geral.</t>
  </si>
  <si>
    <t>15.04 – Fornecimento ou emissão de atestados em geral, inclusive atestado de idoneidade, atestado de capacidade financeira e congêneres.</t>
  </si>
  <si>
    <t>15.05 – Cadastro, elaboração de ficha cadastral, renovação cadastral e congêneres, inclusão ou exclusão no Cadastro de Emitentes de Cheques sem Fundos – CCF ou em quaisquer outros bancoscadastrais.</t>
  </si>
  <si>
    <t>15.06 – Emissão, reemissão e fornecimento de avisos, comprovantes e documentos em geral; abono de firmas; coleta e entrega de documentos, bens e valores; comunicação com outra agência oucom a administração central; licenciamento eletrônico de veículos; transferência de veículos; agenciamento fiduciário ou depositário; devolução de bens em custódia.</t>
  </si>
  <si>
    <t>15.07 – Acesso, movimentação, atendimento e consulta a contas em geral, por qualquer meio ou processo, inclusive por telefone, fac-símile, internet e telex, acesso a terminais de atendimento, inclusivevinte e quatro horas; acesso a outro banco e a rede compartilhada; fornecimento de saldo, extrato e demais informações relativas a contas em geral, por qualquer meio ou processo.</t>
  </si>
  <si>
    <t>15.08 – Emissão, reemissão, alteração, cessão, substituição, cancelamento e registro de contrato de crédito; estudo, análise e avaliação de operações de crédito; emissão, concessão, alteração ou contratação de aval, fiança, anuência e congêneres; serviços relativos a abertura de crédito, para quaisquer fins.</t>
  </si>
  <si>
    <t>15.09 – Arrendamento mercantil (leasing) de quaisquer bens, inclusive cessão de direitos e obrigações, substituição de garantia, alteração, cancelamento e registro de contrato, e demaisserviços relacionados ao arrendamento mercantil (leasing).</t>
  </si>
  <si>
    <t>15.10 – Serviços relacionados a cobranças, recebimentos ou pagamentos em geral, de títulos quaisquer, de contas ou carnês, de câmbio, de tributos e por conta de terceiros, inclusive os efetuados pormeio eletrônico, automático ou por máquinas de atendimento; fornecimento de posição de cobrança, recebimento ou pagamento; emissão de carnês, fichas de compensação, impressos e documentos em geral.</t>
  </si>
  <si>
    <t>15.11 – Devolução de títulos, protesto de títulos, sustação de protesto, manutenção de títulos, reapresentação de títulos, e demais serviços a eles relacionados.</t>
  </si>
  <si>
    <t>15.12 – Custódia em geral, inclusive de títulos e valores mobiliários.</t>
  </si>
  <si>
    <t>15.13 – Serviços relacionados a operações de câmbio em geral, edição, alteração, prorrogação, cancelamento e baixa de contrato de câmbio; emissão de registro de exportação ou de crédito;cobrançaoudepósito no exterior; emissão, fornecimento e cancelamento de cheques de viagem; fornecimento, transferência, cancelamento e demais serviços relativos a carta de crédito de importação, exportação e garantias recebidas; envio e recebimento de mensagens em geral relacionadas a operações de câmbio.</t>
  </si>
  <si>
    <t>15.14 – Fornecimento, emissão, reemissão, renovação e manutenção de cartão magnético, cartão de crédito, cartão de débito, cartão salário e congêneres.</t>
  </si>
  <si>
    <t>15.15 – Compensação de cheques e títulos quaisquer; serviços relacionados a depósito, inclusive depósito identificado, a saque de contas quaisquer, por qualquer meio ou processo, inclusive em terminaiseletrônicos e de atendimento.</t>
  </si>
  <si>
    <t>15.16 – Emissão, reemissão, liquidação, alteração, cancelamento e baixa de ordens de pagamento, ordens de crédito e similares, por qualquer meio ou processo; serviços relacionados à transferênciadevalores, dados, fundos, pagamentos e similares, inclusive entre contas em geral.</t>
  </si>
  <si>
    <t>15.17 – Emissão, fornecimento, devolução, sustação, cancelamento e oposição de cheques quaisquer, avulso ou por talão.</t>
  </si>
  <si>
    <t>15.18 – Serviços relacionados a crédito imobiliário, avaliação e vistoria de imóvel ou obra, análise técnica e jurídica, emissão, reemissão, alteração, transferência e renegociação de contrato, emissãoe reemissão do termo de quitação e demais serviços relacionados a crédito imobiliário.</t>
  </si>
  <si>
    <t>16.01 – Serviços de transporte de natureza municipal.</t>
  </si>
  <si>
    <t>17 – Serviços de apoio técnico, administrativo, jurídico, contábil, comercial e congêneres.</t>
  </si>
  <si>
    <t>17.02 – Datilografia, digitação, estenografia, expediente, secretaria em geral, resposta audível, redação, edição, interpretação, revisão, tradução, apoio e infra-estrutura administrativa e congêneres.</t>
  </si>
  <si>
    <t>17.03 – Planejamento, coordenação, programação ou organização técnica, financeira ou administrativa.</t>
  </si>
  <si>
    <t>17.04 – Recrutamento, agenciamento, seleção e colocação de mão-de-obra.</t>
  </si>
  <si>
    <t>17.05 – Fornecimento de mão-de-obra, mesmo em caráter temporário, inclusive de empregados ou trabalhadores, avulsos ou temporários, contratados pelo prestador de serviço.</t>
  </si>
  <si>
    <t>17.06 – Propaganda e publicidade, inclusive promoção de vendas, planejamento de campanhas ou sistemas de publicidade, elaboração de desenhos, textos e demais materiais publicitários.</t>
  </si>
  <si>
    <t>17.08 – Franquia (franchising).</t>
  </si>
  <si>
    <t>17.09 – Perícias, laudos, exames técnicos e análises técnicas.</t>
  </si>
  <si>
    <t>17.10 – Planejamento, organização e administração de feiras, exposições, congressos e congêneres.</t>
  </si>
  <si>
    <t>17.11 – Organização de festas e recepções; bufê (exceto o fornecimento de alimentação e bebidas, que fica sujeito ao ICMS).</t>
  </si>
  <si>
    <t>17.12 – Administração em geral, inclusive de bens e negócios de terceiros.</t>
  </si>
  <si>
    <t>17.13 – Leilão e congêneres.</t>
  </si>
  <si>
    <t>17.14 – Advocacia.</t>
  </si>
  <si>
    <t>17.15 – Arbitragem de qualquer espécie, inclusive jurídica.</t>
  </si>
  <si>
    <t>17.16 – Auditoria.</t>
  </si>
  <si>
    <t>17.17 – Análise de Organização e Métodos.</t>
  </si>
  <si>
    <t>17.18 – Atuária e cálculos técnicos de qualquer natureza.</t>
  </si>
  <si>
    <t>17.19 – Contabilidade, inclusive serviços técnicos e auxiliares.</t>
  </si>
  <si>
    <t>17.20 – Consultoria e assessoria econômica ou financeira.</t>
  </si>
  <si>
    <t>17.21 – Estatística.</t>
  </si>
  <si>
    <t>17.22 – Cobrança em geral.</t>
  </si>
  <si>
    <t>17.23 – Assessoria, análise, avaliação, atendimento, consulta, cadastro, seleção, gerenciamento de informações, administração de contas a receber ou a pagar e em geral, relacionados a operações defaturização (factoring).</t>
  </si>
  <si>
    <t>17.24 – Apresentação de palestras, conferências, seminários e congêneres.</t>
  </si>
  <si>
    <t>18.01 - Serviços de regulação de sinistros vinculados a contratos de seguros; inspeção e avaliação de riscos para cobertura de contratos de seguros; prevenção e gerência de riscos seguráveis e congêneres.</t>
  </si>
  <si>
    <t>19 – Serviços de distribuição e venda de bilhetes e demais produtos de loteria, bingos, cartões, pules ou cupons de apostas, sorteios, prêmios, inclusive os decorrentes de títulos de capitalizaçãoecongêneres.</t>
  </si>
  <si>
    <t>19.01 - Serviços de distribuição e venda de bilhetes e demais produtos de loteria, bingos, cartões, pules ou cupons de apostas, sorteios, prêmios, inclusive os decorrentes de títulos decapitalização econgêneres.</t>
  </si>
  <si>
    <t>20 – Serviços portuários, aeroportuários, ferroportuários, de terminais rodoviários, ferroviários e metroviários.</t>
  </si>
  <si>
    <t>20.01 – Serviços portuários, ferroportuários, utilização de porto, movimentação de passageiros, reboque de embarcações, rebocador escoteiro, atracação, desatracação, serviços de praticagem, capatazia,armazenagem de qualquer natureza, serviços acessórios, movimentação de mercadorias, serviços de apoio marítimo, de movimentação ao largo, serviços de armadores, estiva, conferência, logística e congêneres.</t>
  </si>
  <si>
    <t>20.02 – Serviços aeroportuários, utilização de aeroporto, movimentação de passageiros, armazenagem de qualquer natureza, capatazia, movimentação de aeronaves, serviços de apoio aeroportuários, serviçosacessórios, movimentação de mercadorias, logística e congêneres.</t>
  </si>
  <si>
    <t>20.03 – Serviços de terminais rodoviários, ferroviários, metroviários, movimentação de passageiros, mercadorias, inclusive     suas operações, logística e congêneres.</t>
  </si>
  <si>
    <t>21 – Serviços de registros públicos, cartorários e notariais.</t>
  </si>
  <si>
    <t>21.01 - Serviços de registros públicos, cartorários e notariais.</t>
  </si>
  <si>
    <t>22.01 – Serviços de exploração de rodovia mediante cobrança de preço ou pedágio dos usuários, envolvendo execução de serviços de conservação, manutenção, melhoramentos para adequação decapacidadeesegurança de trânsito, operação, monitoração, assistência aos usuários e outros serviços definidos em contratos, atos de concessão ou de permissão ou em      normas oficiais.</t>
  </si>
  <si>
    <t>23.01 – Serviços de programação e comunicação visual, desenho industrial e congêneres.</t>
  </si>
  <si>
    <t>24.01 - Serviços de chaveiros, confecção de carimbos, placas, sinalização visual, banners, adesivos e congêneres.</t>
  </si>
  <si>
    <t>25.01 – Funerais, inclusive fornecimento de caixão, urna ou esquifes; aluguel de capela; transporte do corpo cadavérico; fornecimento de flores, coroas e outros paramentos; desembaraço de certidãode óbito; fornecimento de véu, essa e outros adornos; embalsamento, embelezamento, conservação ou restauração de cadáveres.</t>
  </si>
  <si>
    <t>25.02 – Cremação de corpos e partes de corpos cadavéricos.</t>
  </si>
  <si>
    <t>25.03 – Planos ou convênio funerários.</t>
  </si>
  <si>
    <t>25.04 – Manutenção e conservação de jazigos e cemitérios.</t>
  </si>
  <si>
    <t>26.01 – Serviços de coleta, remessa ou entrega de correspondências, documentos, objetos, bens ou valores, inclusive pelos correios e suas agências franqueadas; courrier e congêneres.</t>
  </si>
  <si>
    <t>27.01 – Serviços de assistência social.</t>
  </si>
  <si>
    <t>28 – Serviços de avaliação de bens e serviços de qualquer natureza.</t>
  </si>
  <si>
    <t>28.01 – Serviços de avaliação de bens e serviços de qualquer natureza.</t>
  </si>
  <si>
    <t>29.01 – Serviços de biblioteconomia.</t>
  </si>
  <si>
    <t>30.01 – Serviços de biologia, biotecnologia e química.</t>
  </si>
  <si>
    <t>31.01 - Serviços técnicos em edificações, eletrônica, eletrotécnica, mecânica, telecomunicações e congêneres.</t>
  </si>
  <si>
    <t>32.01 - Serviços de desenhos técnicos.</t>
  </si>
  <si>
    <t>33.01 - Serviços de desembaraço aduaneiro, comissários, despachantes e congêneres.</t>
  </si>
  <si>
    <t>34.01 - Serviços de investigações particulares, detetives e congêneres.</t>
  </si>
  <si>
    <t>35.01 - Serviços de reportagem, assessoria de imprensa, jornalismo e relações públicas.</t>
  </si>
  <si>
    <t>36.01 – Serviços de meteorologia.</t>
  </si>
  <si>
    <t>37.01 - Serviços de artistas, atletas, modelos e manequins.</t>
  </si>
  <si>
    <t>38.01 – Serviços de museologia.</t>
  </si>
  <si>
    <t>39.01 - Serviços de ourivesaria e lapidação (quando o material for fornecido pelo tomador do serviço).</t>
  </si>
  <si>
    <t>40.01 - Obras de arte sob encomenda.</t>
  </si>
  <si>
    <t>ABC CONSTRUÇÕES LTDA</t>
  </si>
  <si>
    <t>SERVIÇOS GERAIS ENGENHARIA CIVIL</t>
  </si>
  <si>
    <t>XPTO 0000.00.00.000</t>
  </si>
  <si>
    <t>AAAAA BBBBB CC LTDA</t>
  </si>
  <si>
    <t>01.011.222/0001-99</t>
  </si>
  <si>
    <t>Rua aaaaaaa</t>
  </si>
  <si>
    <t>A</t>
  </si>
  <si>
    <t>00.000-001</t>
  </si>
  <si>
    <t>Mogi das Cruzes</t>
  </si>
  <si>
    <t>SP</t>
  </si>
  <si>
    <t>Sala 01</t>
  </si>
  <si>
    <t>000000000</t>
  </si>
  <si>
    <t xml:space="preserve">OBS: TAC1 e TAC2 </t>
  </si>
  <si>
    <t>2.1</t>
  </si>
  <si>
    <t>2.1.1</t>
  </si>
  <si>
    <t>2.1.2</t>
  </si>
  <si>
    <t>2.1.3</t>
  </si>
  <si>
    <t>2.1.4</t>
  </si>
  <si>
    <t>2.1.5</t>
  </si>
  <si>
    <t>2.1.6</t>
  </si>
  <si>
    <t>2.1.7</t>
  </si>
  <si>
    <t>3.1</t>
  </si>
  <si>
    <t>3.2</t>
  </si>
  <si>
    <t>3.3</t>
  </si>
  <si>
    <t>Disponibilização de Equipamentos com Equipe/Operador e Diária de 8.8 horas</t>
  </si>
  <si>
    <t>Caminhão Munck (com operador + auxiliar)</t>
  </si>
  <si>
    <t>SERVIÇO ADICIONAL  (sto)</t>
  </si>
  <si>
    <t>SERVIÇO ADICIONAL - HORA DE SERVIÇO I</t>
  </si>
  <si>
    <t>Atividade Técnica em Planejamento</t>
  </si>
  <si>
    <t xml:space="preserve">Planejamento Inicial </t>
  </si>
  <si>
    <t>Atividade de Manutenção Complementar</t>
  </si>
  <si>
    <t>Atividade de Soldagem</t>
  </si>
  <si>
    <t>DESCRIÇÃO DOS MATERIAIS</t>
  </si>
  <si>
    <t>H</t>
  </si>
  <si>
    <t>%</t>
  </si>
  <si>
    <t>TOTAL ESTIMADO</t>
  </si>
  <si>
    <t>Atividade de Manutencao geral</t>
  </si>
  <si>
    <t xml:space="preserve">Atividade de Manutencao </t>
  </si>
  <si>
    <t>Atividade Tecnica em Seguranca</t>
  </si>
  <si>
    <t>Aco carbono A36 com espessura de 1/4</t>
  </si>
  <si>
    <t>Compensado tabua de pinho ou pinus</t>
  </si>
  <si>
    <t>Peca Pre-Moldada em concreto armado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</si>
</sst>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43" formatCode="_-* #,##0.00_-;\-* #,##0.00_-;_-* &quot;-&quot;??_-;_-@_-"/>
    <numFmt numFmtId="164" formatCode="[$-416]d\-mmm\-yy;@"/>
    <numFmt numFmtId="165" formatCode="[$-416]dd\-mmm\-yy;@"/>
    <numFmt numFmtId="166" formatCode="_-[$R$-416]\ * #,##0.00_-;\-[$R$-416]\ * #,##0.00_-;_-[$R$-416]\ * &quot;-&quot;??_-;_-@_-"/>
    <numFmt numFmtId="167" formatCode="0.0000"/>
  </numFmts>
  <fonts count="17">
    <font>
      <sz val="11"/>
      <color theme="1"/>
      <name val="Calibri"/>
      <family val="2"/>
      <scheme val="minor"/>
    </font>
    <font>
      <sz val="8"/>
      <color theme="1"/>
      <name val="Arial"/>
      <family val="2"/>
    </font>
    <font>
      <sz val="8"/>
      <color theme="1"/>
      <name val="Arial"/>
      <family val="2"/>
    </font>
    <font>
      <b/>
      <sz val="8"/>
      <color theme="1"/>
      <name val="Arial"/>
      <family val="2"/>
    </font>
    <font>
      <sz val="11"/>
      <color theme="1"/>
      <name val="Calibri"/>
      <family val="2"/>
      <scheme val="minor"/>
    </font>
    <font>
      <sz val="12"/>
      <name val="CG Times (WN)"/>
    </font>
    <font>
      <b/>
      <sz val="8"/>
      <name val="Arial"/>
      <family val="2"/>
    </font>
    <font>
      <sz val="8"/>
      <name val="Arial"/>
      <family val="2"/>
    </font>
    <font>
      <sz val="10"/>
      <name val="Arial"/>
      <family val="2"/>
    </font>
    <font>
      <sz val="8"/>
      <name val="Times New Roman"/>
      <family val="1"/>
    </font>
    <font>
      <sz val="9"/>
      <name val="Arial"/>
      <family val="2"/>
    </font>
    <font>
      <b/>
      <sz val="9"/>
      <name val="Arial"/>
      <family val="2"/>
    </font>
    <font>
      <b/>
      <sz val="9"/>
      <color theme="1"/>
      <name val="Arial"/>
      <family val="2"/>
    </font>
    <font>
      <u/>
      <sz val="8"/>
      <color theme="1"/>
      <name val="Arial"/>
      <family val="2"/>
    </font>
    <font>
      <sz val="8"/>
      <name val="Calibri"/>
      <family val="2"/>
      <scheme val="minor"/>
    </font>
    <font>
      <sz val="6"/>
      <name val="Arial"/>
      <family val="2"/>
    </font>
    <font>
      <b/>
      <sz val="6"/>
      <name val="Arial"/>
      <family val="2"/>
    </font>
  </fonts>
  <fills count="7">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9">
    <xf numFmtId="0" fontId="0" fillId="0" borderId="0"/>
    <xf numFmtId="43" fontId="4" fillId="0" borderId="0" applyFont="0" applyFill="0" applyBorder="0" applyAlignment="0" applyProtection="0"/>
    <xf numFmtId="9" fontId="4" fillId="0" borderId="0" applyFont="0" applyFill="0" applyBorder="0" applyAlignment="0" applyProtection="0"/>
    <xf numFmtId="0" fontId="5" fillId="0" borderId="0"/>
    <xf numFmtId="0" fontId="5" fillId="0" borderId="0"/>
    <xf numFmtId="0" fontId="8" fillId="0" borderId="0"/>
    <xf numFmtId="0" fontId="10" fillId="0" borderId="0"/>
    <xf numFmtId="44" fontId="10" fillId="0" borderId="0" applyFont="0" applyFill="0" applyBorder="0" applyAlignment="0" applyProtection="0"/>
    <xf numFmtId="9" fontId="8" fillId="0" borderId="0" applyFont="0" applyFill="0" applyBorder="0" applyAlignment="0" applyProtection="0"/>
  </cellStyleXfs>
  <cellXfs count="14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7" fillId="0" borderId="13" xfId="3" applyFont="1" applyBorder="1" applyAlignment="1">
      <alignment horizontal="left" vertical="center" wrapText="1"/>
    </xf>
    <xf numFmtId="0" fontId="7" fillId="0" borderId="13" xfId="3" applyFont="1" applyBorder="1" applyAlignment="1">
      <alignment horizontal="center" vertical="center" wrapText="1"/>
    </xf>
    <xf numFmtId="0" fontId="7" fillId="3" borderId="15" xfId="3" applyFont="1" applyFill="1" applyBorder="1" applyAlignment="1">
      <alignment horizontal="center" vertical="center" wrapText="1"/>
    </xf>
    <xf numFmtId="1" fontId="9" fillId="3" borderId="15" xfId="0" applyNumberFormat="1" applyFont="1" applyFill="1" applyBorder="1" applyAlignment="1">
      <alignment horizontal="left" vertical="center" wrapText="1"/>
    </xf>
    <xf numFmtId="0" fontId="9" fillId="3" borderId="15" xfId="0" applyFont="1" applyFill="1" applyBorder="1" applyAlignment="1">
      <alignment horizontal="center" vertical="center" wrapText="1"/>
    </xf>
    <xf numFmtId="0" fontId="7" fillId="0" borderId="1" xfId="5" applyFont="1" applyBorder="1" applyAlignment="1">
      <alignment vertical="center"/>
    </xf>
    <xf numFmtId="0" fontId="6" fillId="0" borderId="1" xfId="5" applyFont="1" applyBorder="1" applyAlignment="1">
      <alignment horizontal="center" vertical="center"/>
    </xf>
    <xf numFmtId="0" fontId="7" fillId="0" borderId="3" xfId="5" applyFont="1" applyBorder="1" applyAlignment="1">
      <alignment vertical="center"/>
    </xf>
    <xf numFmtId="4" fontId="6" fillId="0" borderId="3" xfId="5" applyNumberFormat="1" applyFont="1" applyBorder="1" applyAlignment="1">
      <alignment horizontal="right" vertical="center"/>
    </xf>
    <xf numFmtId="0" fontId="7" fillId="3" borderId="3" xfId="4" applyFont="1" applyFill="1" applyBorder="1" applyAlignment="1">
      <alignment horizontal="left" vertical="center" wrapText="1"/>
    </xf>
    <xf numFmtId="0" fontId="7" fillId="3" borderId="3" xfId="3" applyFont="1" applyFill="1" applyBorder="1" applyAlignment="1">
      <alignment horizontal="center" vertical="top"/>
    </xf>
    <xf numFmtId="4" fontId="7" fillId="0" borderId="3" xfId="3" applyNumberFormat="1" applyFont="1" applyBorder="1" applyAlignment="1">
      <alignment horizontal="right" vertical="center"/>
    </xf>
    <xf numFmtId="4" fontId="7" fillId="3" borderId="3" xfId="3" applyNumberFormat="1" applyFont="1" applyFill="1" applyBorder="1" applyAlignment="1">
      <alignment horizontal="right" vertical="top"/>
    </xf>
    <xf numFmtId="4" fontId="7" fillId="3" borderId="3" xfId="5" applyNumberFormat="1" applyFont="1" applyFill="1" applyBorder="1" applyAlignment="1">
      <alignment horizontal="center" vertical="center"/>
    </xf>
    <xf numFmtId="4" fontId="7" fillId="3" borderId="3" xfId="5" applyNumberFormat="1" applyFont="1" applyFill="1" applyBorder="1" applyAlignment="1">
      <alignment horizontal="right" vertical="center"/>
    </xf>
    <xf numFmtId="10" fontId="7" fillId="3" borderId="3" xfId="2" applyNumberFormat="1" applyFont="1" applyFill="1" applyBorder="1" applyAlignment="1" applyProtection="1">
      <alignment horizontal="right" vertical="center"/>
    </xf>
    <xf numFmtId="43" fontId="7" fillId="3" borderId="14" xfId="1" applyFont="1" applyFill="1" applyBorder="1" applyAlignment="1" applyProtection="1">
      <alignment horizontal="center" vertical="center"/>
    </xf>
    <xf numFmtId="43" fontId="7" fillId="0" borderId="13" xfId="1" applyFont="1" applyFill="1" applyBorder="1" applyAlignment="1" applyProtection="1">
      <alignment horizontal="center" vertical="center"/>
    </xf>
    <xf numFmtId="43" fontId="7" fillId="3" borderId="15" xfId="1" applyFont="1" applyFill="1" applyBorder="1" applyAlignment="1" applyProtection="1">
      <alignment horizontal="center" vertical="center"/>
    </xf>
    <xf numFmtId="43" fontId="7" fillId="3" borderId="3" xfId="1" applyFont="1" applyFill="1" applyBorder="1" applyAlignment="1" applyProtection="1">
      <alignment horizontal="right" vertical="center"/>
    </xf>
    <xf numFmtId="43" fontId="7" fillId="3" borderId="4" xfId="1" applyFont="1" applyFill="1" applyBorder="1" applyAlignment="1" applyProtection="1">
      <alignment horizontal="right" vertical="center"/>
    </xf>
    <xf numFmtId="43" fontId="6" fillId="4" borderId="1" xfId="1" applyFont="1" applyFill="1" applyBorder="1" applyAlignment="1" applyProtection="1">
      <alignment horizontal="center" vertical="center" wrapText="1"/>
    </xf>
    <xf numFmtId="43" fontId="7" fillId="0" borderId="13" xfId="1" applyFont="1" applyFill="1" applyBorder="1" applyAlignment="1" applyProtection="1">
      <alignment horizontal="center" vertical="center" wrapText="1"/>
    </xf>
    <xf numFmtId="43" fontId="7" fillId="3" borderId="15" xfId="1" applyFont="1" applyFill="1" applyBorder="1" applyAlignment="1" applyProtection="1">
      <alignment horizontal="center" vertical="center" wrapText="1"/>
    </xf>
    <xf numFmtId="43" fontId="7" fillId="0" borderId="15" xfId="1" applyFont="1" applyFill="1" applyBorder="1" applyAlignment="1" applyProtection="1">
      <alignment horizontal="center" vertical="center" wrapText="1"/>
    </xf>
    <xf numFmtId="43" fontId="7" fillId="0" borderId="15" xfId="1" applyFont="1" applyFill="1" applyBorder="1" applyAlignment="1" applyProtection="1">
      <alignment horizontal="center" vertical="center"/>
    </xf>
    <xf numFmtId="0" fontId="6" fillId="5" borderId="0" xfId="0" applyFont="1" applyFill="1" applyAlignment="1">
      <alignment horizontal="left" vertical="center"/>
    </xf>
    <xf numFmtId="0" fontId="6" fillId="5" borderId="0" xfId="0" applyFont="1" applyFill="1" applyAlignment="1">
      <alignment horizontal="center" vertical="center"/>
    </xf>
    <xf numFmtId="14" fontId="6" fillId="5" borderId="0" xfId="0" applyNumberFormat="1" applyFont="1" applyFill="1" applyAlignment="1">
      <alignment horizontal="center" vertical="center"/>
    </xf>
    <xf numFmtId="43" fontId="6" fillId="5" borderId="0" xfId="1"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43" fontId="7" fillId="0" borderId="0" xfId="1" applyFont="1" applyAlignment="1">
      <alignment horizontal="right" vertical="center"/>
    </xf>
    <xf numFmtId="14" fontId="7" fillId="0" borderId="0" xfId="0" applyNumberFormat="1" applyFont="1" applyAlignment="1">
      <alignment horizontal="center" vertical="center"/>
    </xf>
    <xf numFmtId="43" fontId="7" fillId="0" borderId="0" xfId="1" applyFont="1" applyAlignment="1">
      <alignment vertical="center"/>
    </xf>
    <xf numFmtId="2" fontId="7" fillId="0" borderId="0" xfId="0" applyNumberFormat="1" applyFont="1" applyAlignment="1">
      <alignment horizontal="center" vertical="center"/>
    </xf>
    <xf numFmtId="0" fontId="7" fillId="0" borderId="0" xfId="0" applyFont="1" applyAlignment="1">
      <alignment horizontal="left"/>
    </xf>
    <xf numFmtId="0" fontId="7" fillId="0" borderId="0" xfId="0" applyFont="1" applyAlignment="1">
      <alignment horizontal="center"/>
    </xf>
    <xf numFmtId="14" fontId="7" fillId="0" borderId="0" xfId="0" applyNumberFormat="1" applyFont="1" applyAlignment="1">
      <alignment horizontal="center"/>
    </xf>
    <xf numFmtId="43" fontId="7" fillId="0" borderId="0" xfId="1" applyFont="1"/>
    <xf numFmtId="0" fontId="7" fillId="0" borderId="0" xfId="0" applyFont="1" applyAlignment="1">
      <alignment horizontal="right"/>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6" borderId="1" xfId="0" applyFont="1" applyFill="1" applyBorder="1" applyAlignment="1">
      <alignment horizontal="center" vertical="center"/>
    </xf>
    <xf numFmtId="0" fontId="7" fillId="0" borderId="0" xfId="6" applyFont="1" applyAlignment="1">
      <alignment vertical="center"/>
    </xf>
    <xf numFmtId="0" fontId="7" fillId="0" borderId="16" xfId="6" applyFont="1" applyBorder="1" applyAlignment="1">
      <alignment vertical="center"/>
    </xf>
    <xf numFmtId="4" fontId="7" fillId="0" borderId="16" xfId="6" applyNumberFormat="1" applyFont="1" applyBorder="1" applyAlignment="1">
      <alignment vertical="center"/>
    </xf>
    <xf numFmtId="4" fontId="6" fillId="0" borderId="16" xfId="6" applyNumberFormat="1" applyFont="1" applyBorder="1" applyAlignment="1">
      <alignment vertical="center"/>
    </xf>
    <xf numFmtId="4" fontId="7" fillId="0" borderId="16" xfId="6" applyNumberFormat="1" applyFont="1" applyBorder="1" applyAlignment="1">
      <alignment horizontal="right" vertical="center"/>
    </xf>
    <xf numFmtId="3" fontId="6" fillId="0" borderId="16" xfId="6" applyNumberFormat="1" applyFont="1" applyBorder="1" applyAlignment="1">
      <alignment horizontal="left" vertical="center"/>
    </xf>
    <xf numFmtId="0" fontId="7" fillId="0" borderId="16" xfId="6" applyFont="1" applyBorder="1" applyAlignment="1">
      <alignment horizontal="center" vertical="center"/>
    </xf>
    <xf numFmtId="0" fontId="6" fillId="0" borderId="16" xfId="6" applyFont="1" applyBorder="1" applyAlignment="1">
      <alignment vertical="center"/>
    </xf>
    <xf numFmtId="9" fontId="6" fillId="0" borderId="16" xfId="6" applyNumberFormat="1" applyFont="1" applyBorder="1" applyAlignment="1">
      <alignment horizontal="center" vertical="center"/>
    </xf>
    <xf numFmtId="0" fontId="6" fillId="0" borderId="16" xfId="6" applyFont="1" applyBorder="1" applyAlignment="1">
      <alignment horizontal="center" vertical="center"/>
    </xf>
    <xf numFmtId="166" fontId="6" fillId="2" borderId="16" xfId="7" applyNumberFormat="1" applyFont="1" applyFill="1" applyBorder="1" applyAlignment="1">
      <alignment horizontal="center" vertical="center"/>
    </xf>
    <xf numFmtId="0" fontId="6" fillId="0" borderId="16" xfId="6" applyFont="1" applyBorder="1" applyAlignment="1">
      <alignment horizontal="left" vertical="center"/>
    </xf>
    <xf numFmtId="10" fontId="6" fillId="0" borderId="16" xfId="6" applyNumberFormat="1" applyFont="1" applyBorder="1" applyAlignment="1">
      <alignment horizontal="center" vertical="center"/>
    </xf>
    <xf numFmtId="9" fontId="7" fillId="0" borderId="16" xfId="6" applyNumberFormat="1" applyFont="1" applyBorder="1" applyAlignment="1">
      <alignment horizontal="center" vertical="center"/>
    </xf>
    <xf numFmtId="9" fontId="6" fillId="0" borderId="16" xfId="8" applyFont="1" applyBorder="1" applyAlignment="1">
      <alignment horizontal="center" vertical="center"/>
    </xf>
    <xf numFmtId="164" fontId="3" fillId="0" borderId="2" xfId="0" applyNumberFormat="1" applyFont="1" applyBorder="1" applyAlignment="1">
      <alignment horizontal="center" vertical="center"/>
    </xf>
    <xf numFmtId="165" fontId="3" fillId="0" borderId="4" xfId="0" applyNumberFormat="1" applyFont="1" applyBorder="1" applyAlignment="1">
      <alignment horizontal="center" vertical="center"/>
    </xf>
    <xf numFmtId="14" fontId="3" fillId="6" borderId="1" xfId="0" applyNumberFormat="1" applyFont="1" applyFill="1" applyBorder="1" applyAlignment="1">
      <alignment horizontal="center" vertical="center"/>
    </xf>
    <xf numFmtId="4" fontId="11" fillId="4" borderId="1" xfId="5" applyNumberFormat="1" applyFont="1" applyFill="1" applyBorder="1" applyAlignment="1">
      <alignment horizontal="center" vertical="center"/>
    </xf>
    <xf numFmtId="43" fontId="11" fillId="4" borderId="1" xfId="1" applyFont="1" applyFill="1" applyBorder="1" applyAlignment="1" applyProtection="1">
      <alignment horizontal="center" vertical="center" wrapText="1"/>
    </xf>
    <xf numFmtId="0" fontId="7" fillId="0" borderId="0" xfId="0" applyFont="1" applyAlignment="1">
      <alignment vertical="center"/>
    </xf>
    <xf numFmtId="0" fontId="7" fillId="0" borderId="0" xfId="0" applyFont="1" applyAlignment="1">
      <alignment vertical="center" wrapText="1"/>
    </xf>
    <xf numFmtId="0" fontId="10" fillId="0" borderId="1" xfId="5" applyFont="1" applyBorder="1" applyAlignment="1">
      <alignment vertical="center"/>
    </xf>
    <xf numFmtId="4" fontId="11" fillId="0" borderId="1" xfId="5" applyNumberFormat="1" applyFont="1" applyBorder="1" applyAlignment="1">
      <alignment vertical="center"/>
    </xf>
    <xf numFmtId="43" fontId="12" fillId="0" borderId="22" xfId="0" applyNumberFormat="1" applyFont="1" applyBorder="1" applyAlignment="1">
      <alignment vertical="center"/>
    </xf>
    <xf numFmtId="43" fontId="12" fillId="0" borderId="25" xfId="0" applyNumberFormat="1" applyFont="1" applyBorder="1" applyAlignment="1">
      <alignment vertical="center"/>
    </xf>
    <xf numFmtId="0" fontId="12" fillId="0" borderId="20" xfId="0" applyFont="1" applyBorder="1" applyAlignment="1">
      <alignment horizontal="right" vertical="center"/>
    </xf>
    <xf numFmtId="0" fontId="3" fillId="0" borderId="5" xfId="0" applyFont="1" applyBorder="1" applyAlignment="1">
      <alignment vertical="center"/>
    </xf>
    <xf numFmtId="0" fontId="13" fillId="0" borderId="0" xfId="0" applyFont="1" applyAlignment="1">
      <alignment vertical="center"/>
    </xf>
    <xf numFmtId="167" fontId="6" fillId="0" borderId="16" xfId="1" applyNumberFormat="1"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 xfId="0" applyFont="1" applyBorder="1" applyAlignment="1">
      <alignment horizontal="right" vertical="center"/>
    </xf>
    <xf numFmtId="14" fontId="1" fillId="6" borderId="0" xfId="0" applyNumberFormat="1" applyFont="1" applyFill="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43" fontId="1" fillId="0" borderId="22" xfId="0" applyNumberFormat="1" applyFont="1" applyBorder="1" applyAlignment="1">
      <alignment vertical="center"/>
    </xf>
    <xf numFmtId="0" fontId="6" fillId="0" borderId="2" xfId="5" applyFont="1" applyBorder="1" applyAlignment="1">
      <alignment vertical="center"/>
    </xf>
    <xf numFmtId="0" fontId="7" fillId="4" borderId="13" xfId="3" applyFont="1" applyFill="1" applyBorder="1" applyAlignment="1">
      <alignment horizontal="center" vertical="center" wrapText="1"/>
    </xf>
    <xf numFmtId="43" fontId="7" fillId="4" borderId="13" xfId="1" applyFont="1" applyFill="1" applyBorder="1" applyAlignment="1" applyProtection="1">
      <alignment horizontal="center" vertical="center" wrapText="1"/>
    </xf>
    <xf numFmtId="43" fontId="7" fillId="4" borderId="13" xfId="1" applyFont="1" applyFill="1" applyBorder="1" applyAlignment="1" applyProtection="1">
      <alignment horizontal="center" vertical="center"/>
    </xf>
    <xf numFmtId="0" fontId="6" fillId="4" borderId="14" xfId="3" applyFont="1" applyFill="1" applyBorder="1" applyAlignment="1">
      <alignment horizontal="center" vertical="center" wrapText="1"/>
    </xf>
    <xf numFmtId="0" fontId="6" fillId="4" borderId="14" xfId="4" applyFont="1" applyFill="1" applyBorder="1" applyAlignment="1">
      <alignment horizontal="left" vertical="center" wrapText="1"/>
    </xf>
    <xf numFmtId="0" fontId="7" fillId="4" borderId="14" xfId="3" applyFont="1" applyFill="1" applyBorder="1" applyAlignment="1">
      <alignment horizontal="center" vertical="center" wrapText="1"/>
    </xf>
    <xf numFmtId="43" fontId="7" fillId="4" borderId="14" xfId="1" applyFont="1" applyFill="1" applyBorder="1" applyAlignment="1" applyProtection="1">
      <alignment horizontal="center" vertical="center" wrapText="1"/>
    </xf>
    <xf numFmtId="43" fontId="7" fillId="4" borderId="14" xfId="1" applyFont="1" applyFill="1" applyBorder="1" applyAlignment="1" applyProtection="1">
      <alignment horizontal="center"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6" fillId="4" borderId="13" xfId="3" applyFont="1" applyFill="1" applyBorder="1" applyAlignment="1">
      <alignment horizontal="center" vertical="center" wrapText="1"/>
    </xf>
    <xf numFmtId="0" fontId="6" fillId="4" borderId="13" xfId="3" applyFont="1" applyFill="1" applyBorder="1" applyAlignment="1">
      <alignment horizontal="left" vertical="center" wrapText="1"/>
    </xf>
    <xf numFmtId="0" fontId="12" fillId="0" borderId="26" xfId="0" applyFont="1" applyBorder="1" applyAlignment="1">
      <alignment horizontal="center" vertical="center"/>
    </xf>
    <xf numFmtId="10" fontId="1" fillId="0" borderId="27" xfId="2" applyNumberFormat="1" applyFont="1" applyBorder="1" applyAlignment="1">
      <alignment horizontal="center" vertical="center"/>
    </xf>
    <xf numFmtId="10" fontId="12" fillId="0" borderId="27" xfId="2" applyNumberFormat="1" applyFont="1" applyBorder="1" applyAlignment="1">
      <alignment horizontal="center" vertical="center"/>
    </xf>
    <xf numFmtId="10" fontId="12" fillId="0" borderId="28" xfId="2" applyNumberFormat="1" applyFont="1" applyBorder="1" applyAlignment="1">
      <alignment horizontal="center" vertical="center"/>
    </xf>
    <xf numFmtId="10" fontId="15" fillId="0" borderId="13" xfId="2" applyNumberFormat="1" applyFont="1" applyFill="1" applyBorder="1" applyAlignment="1" applyProtection="1">
      <alignment horizontal="center" vertical="center"/>
    </xf>
    <xf numFmtId="10" fontId="16" fillId="4" borderId="1" xfId="2" applyNumberFormat="1" applyFont="1" applyFill="1" applyBorder="1" applyAlignment="1" applyProtection="1">
      <alignment horizontal="center" vertical="center" wrapText="1"/>
    </xf>
    <xf numFmtId="4" fontId="6" fillId="0" borderId="3" xfId="5" applyNumberFormat="1" applyFont="1" applyBorder="1" applyAlignment="1">
      <alignment vertical="center"/>
    </xf>
    <xf numFmtId="4" fontId="6" fillId="0" borderId="4" xfId="5" applyNumberFormat="1" applyFont="1" applyBorder="1" applyAlignment="1">
      <alignment vertical="center"/>
    </xf>
    <xf numFmtId="0" fontId="12" fillId="0" borderId="29" xfId="0" applyFont="1" applyBorder="1" applyAlignment="1">
      <alignment horizontal="center" vertical="center"/>
    </xf>
    <xf numFmtId="10" fontId="1" fillId="0" borderId="30" xfId="2" applyNumberFormat="1" applyFont="1" applyBorder="1" applyAlignment="1">
      <alignment horizontal="center" vertical="center"/>
    </xf>
    <xf numFmtId="10" fontId="12" fillId="0" borderId="30" xfId="2" applyNumberFormat="1" applyFont="1" applyBorder="1" applyAlignment="1">
      <alignment horizontal="center" vertical="center"/>
    </xf>
    <xf numFmtId="10" fontId="12" fillId="0" borderId="31" xfId="2" applyNumberFormat="1" applyFont="1" applyBorder="1" applyAlignment="1">
      <alignment horizontal="center" vertical="center"/>
    </xf>
    <xf numFmtId="10" fontId="16" fillId="0" borderId="1" xfId="2" applyNumberFormat="1" applyFont="1" applyBorder="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12" fillId="0" borderId="18" xfId="0" applyFont="1" applyBorder="1" applyAlignment="1">
      <alignment horizontal="right" vertical="center"/>
    </xf>
    <xf numFmtId="0" fontId="12" fillId="0" borderId="19" xfId="0" applyFont="1" applyBorder="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6" borderId="1" xfId="0" applyFont="1" applyFill="1" applyBorder="1" applyAlignment="1">
      <alignment horizontal="center" vertical="center"/>
    </xf>
    <xf numFmtId="0" fontId="3" fillId="0" borderId="1" xfId="0" applyFont="1" applyBorder="1" applyAlignment="1">
      <alignment horizontal="center" vertical="center"/>
    </xf>
    <xf numFmtId="17" fontId="3" fillId="6" borderId="2" xfId="0" applyNumberFormat="1" applyFont="1" applyFill="1" applyBorder="1" applyAlignment="1">
      <alignment horizontal="center" vertical="center"/>
    </xf>
    <xf numFmtId="17" fontId="3" fillId="6" borderId="4" xfId="0" applyNumberFormat="1" applyFont="1" applyFill="1" applyBorder="1" applyAlignment="1">
      <alignment horizontal="center" vertical="center"/>
    </xf>
    <xf numFmtId="0" fontId="12" fillId="0" borderId="23" xfId="0" applyFont="1" applyBorder="1" applyAlignment="1">
      <alignment horizontal="right" vertical="center"/>
    </xf>
    <xf numFmtId="0" fontId="12" fillId="0" borderId="24" xfId="0" applyFont="1" applyBorder="1" applyAlignment="1">
      <alignment horizontal="right" vertical="center"/>
    </xf>
    <xf numFmtId="0" fontId="1" fillId="0" borderId="21" xfId="0" applyFont="1" applyBorder="1" applyAlignment="1">
      <alignment horizontal="right" vertical="center"/>
    </xf>
    <xf numFmtId="0" fontId="1" fillId="0" borderId="17" xfId="0" applyFont="1" applyBorder="1" applyAlignment="1">
      <alignment horizontal="right" vertical="center"/>
    </xf>
    <xf numFmtId="0" fontId="12" fillId="0" borderId="21" xfId="0" applyFont="1" applyBorder="1" applyAlignment="1">
      <alignment horizontal="right" vertical="center"/>
    </xf>
    <xf numFmtId="0" fontId="12" fillId="0" borderId="17" xfId="0" applyFont="1" applyBorder="1" applyAlignment="1">
      <alignment horizontal="right" vertical="center"/>
    </xf>
    <xf numFmtId="0" fontId="7" fillId="0" borderId="0" xfId="6" applyFont="1" applyAlignment="1">
      <alignment horizontal="center" vertical="center"/>
    </xf>
    <xf numFmtId="0" fontId="6" fillId="5" borderId="16" xfId="6" applyFont="1" applyFill="1" applyBorder="1" applyAlignment="1">
      <alignment horizontal="center" vertical="center"/>
    </xf>
    <xf numFmtId="0" fontId="7" fillId="0" borderId="16" xfId="6" applyFont="1" applyBorder="1" applyAlignment="1">
      <alignment horizontal="left" vertical="center" wrapText="1"/>
    </xf>
    <xf numFmtId="0" fontId="6" fillId="0" borderId="16" xfId="6" applyFont="1" applyBorder="1" applyAlignment="1">
      <alignment horizontal="right" vertical="center" indent="3"/>
    </xf>
    <xf numFmtId="0" fontId="6" fillId="0" borderId="16" xfId="6" applyFont="1" applyBorder="1" applyAlignment="1">
      <alignment horizontal="left" vertical="center"/>
    </xf>
    <xf numFmtId="3" fontId="6" fillId="0" borderId="16" xfId="6" quotePrefix="1" applyNumberFormat="1" applyFont="1" applyBorder="1" applyAlignment="1">
      <alignment horizontal="left" vertical="center"/>
    </xf>
    <xf numFmtId="0" fontId="6" fillId="0" borderId="6" xfId="6" applyFont="1" applyBorder="1" applyAlignment="1">
      <alignment horizontal="center" vertical="center"/>
    </xf>
  </cellXfs>
  <cellStyles count="9">
    <cellStyle name="Moeda 2" xfId="7" xr:uid="{C69ED3CB-C976-40BB-B2ED-CAC7A6493300}"/>
    <cellStyle name="Normal" xfId="0" builtinId="0"/>
    <cellStyle name="Normal 2" xfId="6" xr:uid="{238ECCAD-F7B1-47B8-AD79-4E6770FCAB5B}"/>
    <cellStyle name="Normal_1000" xfId="4" xr:uid="{0E2C384E-32C3-4A1B-BB38-584C02D0F5A2}"/>
    <cellStyle name="Normal_Arcelramal1" xfId="3" xr:uid="{9855430E-62D2-43E3-87A7-D2C575791577}"/>
    <cellStyle name="Normal_EVAPORAÇÃO - MED 2" xfId="5" xr:uid="{27FF58DD-643B-4E73-8851-C7F9F25BE705}"/>
    <cellStyle name="Porcentagem" xfId="2" builtinId="5"/>
    <cellStyle name="Porcentagem 2" xfId="8" xr:uid="{90E9BA9D-6F16-4F49-9C14-493541D9C444}"/>
    <cellStyle name="Vírgula" xfId="1" builtinId="3"/>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1835134</xdr:colOff>
      <xdr:row>37</xdr:row>
      <xdr:rowOff>131917</xdr:rowOff>
    </xdr:from>
    <xdr:ext cx="2722419" cy="401782"/>
    <xdr:sp macro="" textlink="">
      <xdr:nvSpPr>
        <xdr:cNvPr id="7" name="CaixaDeTexto 6">
          <a:extLst>
            <a:ext uri="{FF2B5EF4-FFF2-40B4-BE49-F238E27FC236}">
              <a16:creationId xmlns:a16="http://schemas.microsoft.com/office/drawing/2014/main" id="{5B8DD773-CB09-4063-BEC0-65E394C22F51}"/>
            </a:ext>
          </a:extLst>
        </xdr:cNvPr>
        <xdr:cNvSpPr txBox="1"/>
      </xdr:nvSpPr>
      <xdr:spPr>
        <a:xfrm>
          <a:off x="2244709" y="5684992"/>
          <a:ext cx="2722419" cy="401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pt-BR" sz="1000"/>
        </a:p>
      </xdr:txBody>
    </xdr:sp>
    <xdr:clientData/>
  </xdr:oneCellAnchor>
  <xdr:oneCellAnchor>
    <xdr:from>
      <xdr:col>0</xdr:col>
      <xdr:colOff>0</xdr:colOff>
      <xdr:row>33</xdr:row>
      <xdr:rowOff>28575</xdr:rowOff>
    </xdr:from>
    <xdr:ext cx="2520000" cy="1190625"/>
    <xdr:sp macro="" textlink="">
      <xdr:nvSpPr>
        <xdr:cNvPr id="11" name="CaixaDeTexto 10">
          <a:extLst>
            <a:ext uri="{FF2B5EF4-FFF2-40B4-BE49-F238E27FC236}">
              <a16:creationId xmlns:a16="http://schemas.microsoft.com/office/drawing/2014/main" id="{5DE1EA1C-B34E-4212-A05E-7A223C302E92}"/>
            </a:ext>
          </a:extLst>
        </xdr:cNvPr>
        <xdr:cNvSpPr txBox="1"/>
      </xdr:nvSpPr>
      <xdr:spPr>
        <a:xfrm>
          <a:off x="0" y="4933950"/>
          <a:ext cx="2520000" cy="1190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1000"/>
            <a:t>__________________________ </a:t>
          </a:r>
        </a:p>
        <a:p>
          <a:pPr algn="ctr"/>
          <a:r>
            <a:rPr lang="pt-BR" sz="1000" b="1"/>
            <a:t>João José </a:t>
          </a:r>
          <a:endParaRPr lang="pt-BR" sz="1000" b="1" baseline="0"/>
        </a:p>
        <a:p>
          <a:pPr algn="ctr"/>
          <a:r>
            <a:rPr lang="pt-BR" sz="1000" baseline="0"/>
            <a:t>Engenharia</a:t>
          </a:r>
        </a:p>
        <a:p>
          <a:pPr algn="ctr"/>
          <a:r>
            <a:rPr lang="pt-BR" sz="1000" baseline="0"/>
            <a:t>ABC Construções</a:t>
          </a:r>
        </a:p>
        <a:p>
          <a:pPr algn="ctr"/>
          <a:endParaRPr lang="pt-BR" sz="1000" baseline="0"/>
        </a:p>
        <a:p>
          <a:pPr marL="0" marR="0" lvl="0" indent="0" algn="ctr" defTabSz="914400" eaLnBrk="1" fontAlgn="auto" latinLnBrk="0" hangingPunct="1">
            <a:lnSpc>
              <a:spcPct val="100000"/>
            </a:lnSpc>
            <a:spcBef>
              <a:spcPts val="0"/>
            </a:spcBef>
            <a:spcAft>
              <a:spcPts val="0"/>
            </a:spcAft>
            <a:buClrTx/>
            <a:buSzTx/>
            <a:buFontTx/>
            <a:buNone/>
            <a:tabLst/>
            <a:defRPr/>
          </a:pPr>
          <a:r>
            <a:rPr lang="pt-BR" sz="1000" baseline="0">
              <a:solidFill>
                <a:schemeClr val="tx1"/>
              </a:solidFill>
              <a:latin typeface="+mn-lt"/>
              <a:ea typeface="+mn-ea"/>
              <a:cs typeface="+mn-cs"/>
            </a:rPr>
            <a:t>Data _____ /_____/________</a:t>
          </a:r>
        </a:p>
        <a:p>
          <a:pPr algn="ctr"/>
          <a:endParaRPr lang="pt-BR" sz="1000" b="1"/>
        </a:p>
      </xdr:txBody>
    </xdr:sp>
    <xdr:clientData/>
  </xdr:oneCellAnchor>
  <xdr:oneCellAnchor>
    <xdr:from>
      <xdr:col>5</xdr:col>
      <xdr:colOff>400050</xdr:colOff>
      <xdr:row>33</xdr:row>
      <xdr:rowOff>28575</xdr:rowOff>
    </xdr:from>
    <xdr:ext cx="2520000" cy="1190625"/>
    <xdr:sp macro="" textlink="">
      <xdr:nvSpPr>
        <xdr:cNvPr id="12" name="CaixaDeTexto 11">
          <a:extLst>
            <a:ext uri="{FF2B5EF4-FFF2-40B4-BE49-F238E27FC236}">
              <a16:creationId xmlns:a16="http://schemas.microsoft.com/office/drawing/2014/main" id="{752169AB-85BE-4075-8B4B-2D9FEBAC0A14}"/>
            </a:ext>
          </a:extLst>
        </xdr:cNvPr>
        <xdr:cNvSpPr txBox="1"/>
      </xdr:nvSpPr>
      <xdr:spPr>
        <a:xfrm>
          <a:off x="5572125" y="4933950"/>
          <a:ext cx="2520000" cy="1190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1000"/>
            <a:t>__________________________ </a:t>
          </a:r>
        </a:p>
        <a:p>
          <a:pPr algn="ctr"/>
          <a:r>
            <a:rPr lang="pt-BR" sz="1000" b="1"/>
            <a:t>Fiscalização</a:t>
          </a:r>
          <a:endParaRPr lang="pt-BR" sz="1000" b="1" baseline="0"/>
        </a:p>
        <a:p>
          <a:pPr algn="ctr"/>
          <a:endParaRPr lang="pt-BR" sz="1000" baseline="0"/>
        </a:p>
        <a:p>
          <a:pPr algn="ctr"/>
          <a:endParaRPr lang="pt-BR" sz="1000" baseline="0"/>
        </a:p>
        <a:p>
          <a:pPr algn="ctr"/>
          <a:endParaRPr lang="pt-BR" sz="1000" baseline="0"/>
        </a:p>
        <a:p>
          <a:pPr marL="0" marR="0" lvl="0" indent="0" algn="ctr" defTabSz="914400" eaLnBrk="1" fontAlgn="auto" latinLnBrk="0" hangingPunct="1">
            <a:lnSpc>
              <a:spcPct val="100000"/>
            </a:lnSpc>
            <a:spcBef>
              <a:spcPts val="0"/>
            </a:spcBef>
            <a:spcAft>
              <a:spcPts val="0"/>
            </a:spcAft>
            <a:buClrTx/>
            <a:buSzTx/>
            <a:buFontTx/>
            <a:buNone/>
            <a:tabLst/>
            <a:defRPr/>
          </a:pPr>
          <a:r>
            <a:rPr lang="pt-BR" sz="1000" baseline="0">
              <a:solidFill>
                <a:schemeClr val="tx1"/>
              </a:solidFill>
              <a:latin typeface="+mn-lt"/>
              <a:ea typeface="+mn-ea"/>
              <a:cs typeface="+mn-cs"/>
            </a:rPr>
            <a:t>Data _____ /_____/________</a:t>
          </a:r>
        </a:p>
        <a:p>
          <a:pPr algn="ctr"/>
          <a:endParaRPr lang="pt-BR" sz="1000" b="1"/>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piacentinidobrasil-my.sharepoint.com/personal/hugo_nunes_piacentinibrasil_com/Documents/12.%20Hugobn/Excel/BM/BM%20MOD1.xlsx" TargetMode="External"/><Relationship Id="rId1" Type="http://schemas.openxmlformats.org/officeDocument/2006/relationships/externalLinkPath" Target="BM%20MOD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delo 1"/>
      <sheetName val="ANX02"/>
      <sheetName val="HS Orc (2)"/>
      <sheetName val="Modelo RDC"/>
      <sheetName val="BM 3"/>
      <sheetName val="BM 0"/>
      <sheetName val="A1"/>
      <sheetName val="A2"/>
      <sheetName val="A2A"/>
      <sheetName val="A3"/>
      <sheetName val="A4"/>
      <sheetName val="A5"/>
      <sheetName val="RA"/>
      <sheetName val="RB"/>
      <sheetName val="RC"/>
      <sheetName val="LA"/>
      <sheetName val="Modelo Rot"/>
      <sheetName val="Planilha6"/>
      <sheetName val="26"/>
      <sheetName val="27"/>
      <sheetName val="28"/>
      <sheetName val="29"/>
      <sheetName val="SA-30"/>
      <sheetName val="DO-31"/>
      <sheetName val="FE-01"/>
      <sheetName val="02"/>
      <sheetName val="03"/>
      <sheetName val="04"/>
      <sheetName val="05"/>
      <sheetName val="SA-06"/>
      <sheetName val="DO-07"/>
      <sheetName val="08"/>
      <sheetName val="09"/>
      <sheetName val="10"/>
      <sheetName val="11"/>
      <sheetName val="12"/>
      <sheetName val="SA-13"/>
      <sheetName val="DO-14"/>
      <sheetName val="15"/>
      <sheetName val="16"/>
      <sheetName val="17"/>
      <sheetName val="18"/>
      <sheetName val="19"/>
      <sheetName val="SA-20"/>
      <sheetName val="DO-21"/>
      <sheetName val="22"/>
      <sheetName val="23"/>
      <sheetName val="24"/>
      <sheetName val="25"/>
      <sheetName val="Memorial de Cálculo"/>
      <sheetName val="Planilha1"/>
    </sheetNames>
    <sheetDataSet>
      <sheetData sheetId="0"/>
      <sheetData sheetId="1"/>
      <sheetData sheetId="2"/>
      <sheetData sheetId="3"/>
      <sheetData sheetId="4">
        <row r="8">
          <cell r="W8">
            <v>48546.073229999995</v>
          </cell>
          <cell r="X8">
            <v>52331.659400000004</v>
          </cell>
          <cell r="Y8">
            <v>123337.66980000002</v>
          </cell>
          <cell r="Z8">
            <v>28672.346399999999</v>
          </cell>
          <cell r="AA8">
            <v>88393.883600000016</v>
          </cell>
          <cell r="AB8">
            <v>26025.247000000003</v>
          </cell>
          <cell r="AC8">
            <v>22994.680000000004</v>
          </cell>
          <cell r="AD8">
            <v>22305.754500000003</v>
          </cell>
          <cell r="AE8">
            <v>12395.746000000001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9B997-E3DD-48D3-A6AA-7CE516C14A09}">
  <sheetPr codeName="Planilha1">
    <pageSetUpPr fitToPage="1"/>
  </sheetPr>
  <dimension ref="A1:Z40"/>
  <sheetViews>
    <sheetView showGridLines="0" tabSelected="1" topLeftCell="A9" zoomScale="115" zoomScaleNormal="115" workbookViewId="0">
      <selection activeCell="P29" sqref="P29"/>
    </sheetView>
  </sheetViews>
  <sheetFormatPr defaultColWidth="9.140625" defaultRowHeight="12.95" customHeight="1"/>
  <cols>
    <col min="1" max="1" width="6.140625" style="1" customWidth="1"/>
    <col min="2" max="2" width="37.7109375" style="1" customWidth="1"/>
    <col min="3" max="3" width="3.7109375" style="1" customWidth="1"/>
    <col min="4" max="4" width="13.42578125" style="1" customWidth="1"/>
    <col min="5" max="5" width="10.42578125" style="1" customWidth="1"/>
    <col min="6" max="6" width="12.7109375" style="1" customWidth="1"/>
    <col min="7" max="7" width="10.5703125" style="1" customWidth="1"/>
    <col min="8" max="8" width="10.140625" style="1" customWidth="1"/>
    <col min="9" max="9" width="11.42578125" style="1" customWidth="1"/>
    <col min="10" max="10" width="5.7109375" style="1" customWidth="1"/>
    <col min="11" max="14" width="11.85546875" style="1" customWidth="1"/>
    <col min="15" max="15" width="6" style="1" bestFit="1" customWidth="1"/>
    <col min="16" max="16" width="12.140625" style="1" customWidth="1"/>
    <col min="17" max="17" width="1.85546875" style="1" customWidth="1"/>
    <col min="18" max="19" width="11.5703125" style="2" customWidth="1"/>
    <col min="20" max="20" width="11.5703125" style="1" customWidth="1"/>
    <col min="21" max="16384" width="9.140625" style="1"/>
  </cols>
  <sheetData>
    <row r="1" spans="1:26" ht="9" customHeight="1">
      <c r="A1" s="77"/>
      <c r="B1" s="77"/>
      <c r="C1" s="77"/>
      <c r="D1" s="77"/>
      <c r="E1" s="77"/>
      <c r="F1" s="77"/>
      <c r="G1" s="77"/>
      <c r="H1" s="77"/>
      <c r="I1" s="77"/>
      <c r="J1" s="77"/>
      <c r="K1" s="77"/>
      <c r="L1" s="77"/>
      <c r="M1" s="77"/>
      <c r="N1" s="77"/>
      <c r="O1" s="77"/>
      <c r="P1" s="77"/>
      <c r="Q1" s="77"/>
      <c r="R1" s="78"/>
      <c r="S1" s="78"/>
      <c r="T1" s="77"/>
    </row>
    <row r="2" spans="1:26" ht="18" customHeight="1">
      <c r="A2" s="79"/>
      <c r="B2" s="80"/>
      <c r="C2" s="81"/>
      <c r="D2" s="123" t="s">
        <v>0</v>
      </c>
      <c r="E2" s="123"/>
      <c r="F2" s="123"/>
      <c r="G2" s="123"/>
      <c r="H2" s="123"/>
      <c r="I2" s="123"/>
      <c r="J2" s="123"/>
      <c r="K2" s="123"/>
      <c r="L2" s="123"/>
      <c r="M2" s="123"/>
      <c r="N2" s="123"/>
      <c r="O2" s="123"/>
      <c r="P2" s="124"/>
      <c r="Q2" s="77"/>
      <c r="R2" s="78"/>
      <c r="S2" s="78"/>
      <c r="T2" s="77"/>
    </row>
    <row r="3" spans="1:26" ht="15" customHeight="1">
      <c r="A3" s="82"/>
      <c r="B3" s="77"/>
      <c r="C3" s="83"/>
      <c r="D3" s="84" t="s">
        <v>1</v>
      </c>
      <c r="E3" s="125" t="s">
        <v>320</v>
      </c>
      <c r="F3" s="125"/>
      <c r="G3" s="125"/>
      <c r="H3" s="125"/>
      <c r="I3" s="125"/>
      <c r="J3" s="125"/>
      <c r="K3" s="125"/>
      <c r="L3" s="84" t="s">
        <v>2</v>
      </c>
      <c r="M3" s="46">
        <v>1</v>
      </c>
      <c r="N3" s="84" t="s">
        <v>3</v>
      </c>
      <c r="O3" s="127">
        <f>P5</f>
        <v>44767</v>
      </c>
      <c r="P3" s="128"/>
      <c r="Q3" s="77"/>
      <c r="R3" s="85">
        <v>44738</v>
      </c>
      <c r="S3" s="85">
        <v>44768</v>
      </c>
      <c r="T3" s="85">
        <v>44799</v>
      </c>
      <c r="U3" s="85">
        <v>44830</v>
      </c>
      <c r="V3" s="85">
        <v>44860</v>
      </c>
      <c r="W3" s="85">
        <v>44891</v>
      </c>
      <c r="X3" s="85">
        <v>44921</v>
      </c>
      <c r="Y3" s="85">
        <v>44952</v>
      </c>
      <c r="Z3" s="85">
        <v>44983</v>
      </c>
    </row>
    <row r="4" spans="1:26" ht="15" customHeight="1">
      <c r="A4" s="82"/>
      <c r="B4" s="77"/>
      <c r="C4" s="83"/>
      <c r="D4" s="84" t="s">
        <v>4</v>
      </c>
      <c r="E4" s="126" t="s">
        <v>321</v>
      </c>
      <c r="F4" s="126"/>
      <c r="G4" s="126"/>
      <c r="H4" s="126"/>
      <c r="I4" s="126"/>
      <c r="J4" s="126"/>
      <c r="K4" s="126"/>
      <c r="L4" s="126"/>
      <c r="M4" s="126"/>
      <c r="N4" s="126"/>
      <c r="O4" s="126"/>
      <c r="P4" s="126"/>
      <c r="Q4" s="77"/>
      <c r="R4" s="78" t="s">
        <v>5</v>
      </c>
      <c r="S4" s="78" t="s">
        <v>5</v>
      </c>
      <c r="T4" s="78" t="s">
        <v>5</v>
      </c>
    </row>
    <row r="5" spans="1:26" ht="15" customHeight="1">
      <c r="A5" s="82"/>
      <c r="B5" s="77"/>
      <c r="C5" s="83"/>
      <c r="D5" s="84" t="s">
        <v>6</v>
      </c>
      <c r="E5" s="125" t="s">
        <v>322</v>
      </c>
      <c r="F5" s="125"/>
      <c r="G5" s="84" t="s">
        <v>7</v>
      </c>
      <c r="H5" s="64">
        <v>44743</v>
      </c>
      <c r="I5" s="86" t="s">
        <v>8</v>
      </c>
      <c r="J5" s="86"/>
      <c r="K5" s="64">
        <v>45291</v>
      </c>
      <c r="L5" s="84" t="s">
        <v>9</v>
      </c>
      <c r="M5" s="62">
        <f>SUMIF($R$6:$CC$6,$M$3,$R$3:$CC$3)</f>
        <v>44738</v>
      </c>
      <c r="N5" s="44" t="s">
        <v>8</v>
      </c>
      <c r="O5" s="44"/>
      <c r="P5" s="63">
        <f>SUMIF($R$6:$CC$6,$M$3,$R$5:$CC$5)</f>
        <v>44767</v>
      </c>
      <c r="Q5" s="77"/>
      <c r="R5" s="85">
        <v>44767</v>
      </c>
      <c r="S5" s="85">
        <v>44798</v>
      </c>
      <c r="T5" s="85">
        <v>44829</v>
      </c>
      <c r="U5" s="85">
        <v>44859</v>
      </c>
      <c r="V5" s="85">
        <v>44890</v>
      </c>
      <c r="W5" s="85">
        <v>44920</v>
      </c>
      <c r="X5" s="85">
        <v>44951</v>
      </c>
      <c r="Y5" s="85">
        <v>44982</v>
      </c>
      <c r="Z5" s="85">
        <v>45010</v>
      </c>
    </row>
    <row r="6" spans="1:26" ht="18" customHeight="1">
      <c r="A6" s="87"/>
      <c r="B6" s="88"/>
      <c r="C6" s="89"/>
      <c r="D6" s="123" t="s">
        <v>10</v>
      </c>
      <c r="E6" s="123"/>
      <c r="F6" s="123"/>
      <c r="G6" s="123"/>
      <c r="H6" s="123"/>
      <c r="I6" s="123"/>
      <c r="J6" s="123"/>
      <c r="K6" s="123"/>
      <c r="L6" s="123"/>
      <c r="M6" s="123"/>
      <c r="N6" s="123"/>
      <c r="O6" s="123"/>
      <c r="P6" s="124"/>
      <c r="Q6" s="77"/>
      <c r="R6" s="78">
        <v>1</v>
      </c>
      <c r="S6" s="78">
        <v>2</v>
      </c>
      <c r="T6" s="78">
        <v>3</v>
      </c>
      <c r="U6" s="78">
        <v>4</v>
      </c>
      <c r="V6" s="78">
        <v>5</v>
      </c>
      <c r="W6" s="78">
        <v>6</v>
      </c>
      <c r="X6" s="78">
        <v>7</v>
      </c>
      <c r="Y6" s="78">
        <v>8</v>
      </c>
      <c r="Z6" s="78">
        <v>9</v>
      </c>
    </row>
    <row r="7" spans="1:26" ht="21.75" customHeight="1">
      <c r="A7" s="117" t="s">
        <v>11</v>
      </c>
      <c r="B7" s="117" t="s">
        <v>12</v>
      </c>
      <c r="C7" s="117" t="s">
        <v>13</v>
      </c>
      <c r="D7" s="118" t="s">
        <v>14</v>
      </c>
      <c r="E7" s="119"/>
      <c r="F7" s="120"/>
      <c r="G7" s="118" t="s">
        <v>15</v>
      </c>
      <c r="H7" s="119"/>
      <c r="I7" s="119"/>
      <c r="J7" s="119"/>
      <c r="K7" s="120"/>
      <c r="L7" s="118" t="s">
        <v>16</v>
      </c>
      <c r="M7" s="119"/>
      <c r="N7" s="119"/>
      <c r="O7" s="119"/>
      <c r="P7" s="120"/>
      <c r="Q7" s="77"/>
      <c r="R7" s="45" t="str">
        <f>R6&amp;"º Medição"</f>
        <v>1º Medição</v>
      </c>
      <c r="S7" s="45" t="str">
        <f>S6&amp;"º Medição"</f>
        <v>2º Medição</v>
      </c>
      <c r="T7" s="45" t="str">
        <f>T6&amp;"º Medição"</f>
        <v>3º Medição</v>
      </c>
      <c r="U7" s="45" t="str">
        <f t="shared" ref="U7:Z7" si="0">U6&amp;"º Medição"</f>
        <v>4º Medição</v>
      </c>
      <c r="V7" s="45" t="str">
        <f t="shared" si="0"/>
        <v>5º Medição</v>
      </c>
      <c r="W7" s="45" t="str">
        <f t="shared" si="0"/>
        <v>6º Medição</v>
      </c>
      <c r="X7" s="45" t="str">
        <f t="shared" si="0"/>
        <v>7º Medição</v>
      </c>
      <c r="Y7" s="45" t="str">
        <f t="shared" si="0"/>
        <v>8º Medição</v>
      </c>
      <c r="Z7" s="45" t="str">
        <f t="shared" si="0"/>
        <v>9º Medição</v>
      </c>
    </row>
    <row r="8" spans="1:26" ht="22.5">
      <c r="A8" s="117"/>
      <c r="B8" s="117"/>
      <c r="C8" s="117"/>
      <c r="D8" s="100" t="s">
        <v>17</v>
      </c>
      <c r="E8" s="101" t="s">
        <v>18</v>
      </c>
      <c r="F8" s="101" t="s">
        <v>19</v>
      </c>
      <c r="G8" s="100" t="s">
        <v>20</v>
      </c>
      <c r="H8" s="100" t="s">
        <v>21</v>
      </c>
      <c r="I8" s="100" t="s">
        <v>22</v>
      </c>
      <c r="J8" s="100" t="s">
        <v>354</v>
      </c>
      <c r="K8" s="100" t="s">
        <v>23</v>
      </c>
      <c r="L8" s="100" t="s">
        <v>20</v>
      </c>
      <c r="M8" s="100" t="s">
        <v>21</v>
      </c>
      <c r="N8" s="100" t="s">
        <v>22</v>
      </c>
      <c r="O8" s="100" t="s">
        <v>354</v>
      </c>
      <c r="P8" s="100" t="s">
        <v>23</v>
      </c>
      <c r="Q8" s="77"/>
      <c r="R8" s="45" t="s">
        <v>24</v>
      </c>
      <c r="S8" s="45" t="s">
        <v>24</v>
      </c>
      <c r="T8" s="45" t="s">
        <v>24</v>
      </c>
      <c r="U8" s="45" t="s">
        <v>24</v>
      </c>
      <c r="V8" s="45" t="s">
        <v>24</v>
      </c>
      <c r="W8" s="45" t="s">
        <v>24</v>
      </c>
      <c r="X8" s="45" t="s">
        <v>24</v>
      </c>
      <c r="Y8" s="45" t="s">
        <v>24</v>
      </c>
      <c r="Z8" s="45" t="s">
        <v>24</v>
      </c>
    </row>
    <row r="9" spans="1:26" s="77" customFormat="1" ht="24.75" customHeight="1">
      <c r="A9" s="95">
        <v>1</v>
      </c>
      <c r="B9" s="96" t="s">
        <v>344</v>
      </c>
      <c r="C9" s="97"/>
      <c r="D9" s="98"/>
      <c r="E9" s="98"/>
      <c r="F9" s="98"/>
      <c r="G9" s="99"/>
      <c r="H9" s="99"/>
      <c r="I9" s="99"/>
      <c r="J9" s="99"/>
      <c r="K9" s="99"/>
      <c r="L9" s="99"/>
      <c r="M9" s="99"/>
      <c r="N9" s="99"/>
      <c r="O9" s="99"/>
      <c r="P9" s="99"/>
      <c r="R9" s="19"/>
      <c r="S9" s="19"/>
      <c r="T9" s="19"/>
      <c r="U9" s="19"/>
      <c r="V9" s="19"/>
      <c r="W9" s="19"/>
      <c r="X9" s="19"/>
      <c r="Y9" s="19"/>
      <c r="Z9" s="19"/>
    </row>
    <row r="10" spans="1:26" s="77" customFormat="1" ht="12.95" customHeight="1">
      <c r="A10" s="4" t="s">
        <v>25</v>
      </c>
      <c r="B10" s="3" t="s">
        <v>345</v>
      </c>
      <c r="C10" s="4" t="s">
        <v>353</v>
      </c>
      <c r="D10" s="25">
        <v>96</v>
      </c>
      <c r="E10" s="25">
        <v>391</v>
      </c>
      <c r="F10" s="25">
        <f>ROUND(D10*E10,2)</f>
        <v>37536</v>
      </c>
      <c r="G10" s="20">
        <f ca="1">SUM(Q10:OFFSET(Q10,0,$M$3-1))</f>
        <v>0</v>
      </c>
      <c r="H10" s="20">
        <f ca="1">SUMIF($R$6:$CC$6,$M$3,R10:T10)</f>
        <v>0</v>
      </c>
      <c r="I10" s="20">
        <f t="shared" ref="I10" ca="1" si="1">G10+H10</f>
        <v>0</v>
      </c>
      <c r="J10" s="108">
        <f ca="1">I10/D10</f>
        <v>0</v>
      </c>
      <c r="K10" s="20">
        <f ca="1">D10-I10</f>
        <v>96</v>
      </c>
      <c r="L10" s="20">
        <f ca="1">ROUND(G10*E10,2)</f>
        <v>0</v>
      </c>
      <c r="M10" s="20">
        <f t="shared" ref="M10" ca="1" si="2">N10-L10</f>
        <v>0</v>
      </c>
      <c r="N10" s="20">
        <f t="shared" ref="N10" ca="1" si="3">ROUND(I10*E10,2)</f>
        <v>0</v>
      </c>
      <c r="O10" s="108">
        <f ca="1">N10/F10</f>
        <v>0</v>
      </c>
      <c r="P10" s="20">
        <f t="shared" ref="P10" ca="1" si="4">F10-N10</f>
        <v>37536</v>
      </c>
      <c r="R10" s="20"/>
      <c r="S10" s="20"/>
      <c r="T10" s="20"/>
      <c r="U10" s="20">
        <v>1</v>
      </c>
      <c r="V10" s="20">
        <v>8</v>
      </c>
      <c r="W10" s="20">
        <v>16</v>
      </c>
      <c r="X10" s="20">
        <v>17</v>
      </c>
      <c r="Y10" s="20">
        <v>18</v>
      </c>
      <c r="Z10" s="20">
        <v>20</v>
      </c>
    </row>
    <row r="11" spans="1:26" s="77" customFormat="1" ht="12.95" customHeight="1">
      <c r="A11" s="102">
        <v>2</v>
      </c>
      <c r="B11" s="103" t="s">
        <v>346</v>
      </c>
      <c r="C11" s="92"/>
      <c r="D11" s="93"/>
      <c r="E11" s="93"/>
      <c r="F11" s="93"/>
      <c r="G11" s="94"/>
      <c r="H11" s="94"/>
      <c r="I11" s="94"/>
      <c r="J11" s="94"/>
      <c r="K11" s="94"/>
      <c r="L11" s="94"/>
      <c r="M11" s="94"/>
      <c r="N11" s="94"/>
      <c r="O11" s="94"/>
      <c r="P11" s="94"/>
      <c r="R11" s="20"/>
      <c r="S11" s="20"/>
      <c r="T11" s="20"/>
      <c r="U11" s="20"/>
      <c r="V11" s="20"/>
      <c r="W11" s="20"/>
      <c r="X11" s="20"/>
      <c r="Y11" s="20"/>
      <c r="Z11" s="20"/>
    </row>
    <row r="12" spans="1:26" s="77" customFormat="1" ht="12.95" customHeight="1">
      <c r="A12" s="102" t="s">
        <v>333</v>
      </c>
      <c r="B12" s="103" t="s">
        <v>347</v>
      </c>
      <c r="C12" s="92"/>
      <c r="D12" s="93"/>
      <c r="E12" s="93"/>
      <c r="F12" s="93"/>
      <c r="G12" s="94"/>
      <c r="H12" s="94"/>
      <c r="I12" s="94"/>
      <c r="J12" s="94"/>
      <c r="K12" s="94"/>
      <c r="L12" s="94"/>
      <c r="M12" s="94"/>
      <c r="N12" s="94"/>
      <c r="O12" s="94"/>
      <c r="P12" s="94"/>
      <c r="R12" s="20"/>
      <c r="S12" s="20"/>
      <c r="T12" s="20"/>
      <c r="U12" s="20"/>
      <c r="V12" s="20"/>
      <c r="W12" s="20"/>
      <c r="X12" s="20"/>
      <c r="Y12" s="20"/>
      <c r="Z12" s="20"/>
    </row>
    <row r="13" spans="1:26" s="77" customFormat="1" ht="12.95" customHeight="1">
      <c r="A13" s="4" t="s">
        <v>334</v>
      </c>
      <c r="B13" s="3" t="s">
        <v>348</v>
      </c>
      <c r="C13" s="4" t="s">
        <v>353</v>
      </c>
      <c r="D13" s="25">
        <v>800</v>
      </c>
      <c r="E13" s="25">
        <v>150</v>
      </c>
      <c r="F13" s="25">
        <f t="shared" ref="F13:F19" si="5">ROUND(D13*E13,2)</f>
        <v>120000</v>
      </c>
      <c r="G13" s="20">
        <f ca="1">SUM(Q13:OFFSET(Q13,0,$M$3-1))</f>
        <v>0</v>
      </c>
      <c r="H13" s="20">
        <f ca="1">SUMIF($R$6:$CC$6,$M$3,R13:T13)</f>
        <v>22.1</v>
      </c>
      <c r="I13" s="20">
        <f t="shared" ref="I13:I14" ca="1" si="6">G13+H13</f>
        <v>22.1</v>
      </c>
      <c r="J13" s="108">
        <f t="shared" ref="J13:J23" ca="1" si="7">I13/D13</f>
        <v>2.7625E-2</v>
      </c>
      <c r="K13" s="20">
        <f ca="1">D13-I13</f>
        <v>777.9</v>
      </c>
      <c r="L13" s="20">
        <f ca="1">ROUND(G13*E13,2)</f>
        <v>0</v>
      </c>
      <c r="M13" s="20">
        <f t="shared" ref="M13:M14" ca="1" si="8">N13-L13</f>
        <v>3315</v>
      </c>
      <c r="N13" s="20">
        <f t="shared" ref="N13:N14" ca="1" si="9">ROUND(I13*E13,2)</f>
        <v>3315</v>
      </c>
      <c r="O13" s="108">
        <f t="shared" ref="O13:O19" ca="1" si="10">N13/F13</f>
        <v>2.7625E-2</v>
      </c>
      <c r="P13" s="20">
        <f t="shared" ref="P13:P14" ca="1" si="11">F13-N13</f>
        <v>116685</v>
      </c>
      <c r="R13" s="20">
        <v>22.1</v>
      </c>
      <c r="S13" s="20">
        <v>58.91</v>
      </c>
      <c r="T13" s="20">
        <v>88.68</v>
      </c>
      <c r="U13" s="20">
        <v>0</v>
      </c>
      <c r="V13" s="20">
        <v>299.76</v>
      </c>
      <c r="W13" s="20"/>
      <c r="X13" s="20">
        <v>205.01</v>
      </c>
      <c r="Y13" s="20">
        <v>29.8</v>
      </c>
      <c r="Z13" s="20">
        <v>56.16</v>
      </c>
    </row>
    <row r="14" spans="1:26" s="77" customFormat="1" ht="12.95" customHeight="1">
      <c r="A14" s="4" t="s">
        <v>335</v>
      </c>
      <c r="B14" s="3" t="s">
        <v>349</v>
      </c>
      <c r="C14" s="4" t="s">
        <v>353</v>
      </c>
      <c r="D14" s="25">
        <v>45</v>
      </c>
      <c r="E14" s="25">
        <v>101</v>
      </c>
      <c r="F14" s="25">
        <f t="shared" si="5"/>
        <v>4545</v>
      </c>
      <c r="G14" s="20">
        <f ca="1">SUM(Q14:OFFSET(Q14,0,$M$3-1))</f>
        <v>0</v>
      </c>
      <c r="H14" s="20">
        <f ca="1">SUMIF($R$6:$CC$6,$M$3,R14:T14)</f>
        <v>44</v>
      </c>
      <c r="I14" s="20">
        <f t="shared" ca="1" si="6"/>
        <v>44</v>
      </c>
      <c r="J14" s="108">
        <f t="shared" ca="1" si="7"/>
        <v>0.97777777777777775</v>
      </c>
      <c r="K14" s="20">
        <f ca="1">D14-I14</f>
        <v>1</v>
      </c>
      <c r="L14" s="20">
        <f ca="1">ROUND(G14*E14,2)</f>
        <v>0</v>
      </c>
      <c r="M14" s="20">
        <f t="shared" ca="1" si="8"/>
        <v>4444</v>
      </c>
      <c r="N14" s="20">
        <f t="shared" ca="1" si="9"/>
        <v>4444</v>
      </c>
      <c r="O14" s="108">
        <f t="shared" ca="1" si="10"/>
        <v>0.97777777777777775</v>
      </c>
      <c r="P14" s="20">
        <f t="shared" ca="1" si="11"/>
        <v>101</v>
      </c>
      <c r="R14" s="20">
        <v>44</v>
      </c>
      <c r="S14" s="20"/>
      <c r="T14" s="20">
        <v>0</v>
      </c>
      <c r="U14" s="20">
        <v>0</v>
      </c>
      <c r="V14" s="20">
        <v>0</v>
      </c>
      <c r="W14" s="20"/>
      <c r="X14" s="20"/>
      <c r="Y14" s="20"/>
      <c r="Z14" s="20"/>
    </row>
    <row r="15" spans="1:26" s="77" customFormat="1" ht="12.95" customHeight="1">
      <c r="A15" s="4" t="s">
        <v>336</v>
      </c>
      <c r="B15" s="3" t="s">
        <v>350</v>
      </c>
      <c r="C15" s="4" t="s">
        <v>353</v>
      </c>
      <c r="D15" s="25">
        <v>1223</v>
      </c>
      <c r="E15" s="25">
        <v>30.05</v>
      </c>
      <c r="F15" s="25">
        <f t="shared" si="5"/>
        <v>36751.15</v>
      </c>
      <c r="G15" s="20">
        <f ca="1">SUM(Q15:OFFSET(Q15,0,$M$3-1))</f>
        <v>0</v>
      </c>
      <c r="H15" s="20">
        <f t="shared" ref="H15:H19" ca="1" si="12">SUMIF($R$6:$CC$6,$M$3,R15:T15)</f>
        <v>26.1</v>
      </c>
      <c r="I15" s="20">
        <f t="shared" ref="I15:I19" ca="1" si="13">G15+H15</f>
        <v>26.1</v>
      </c>
      <c r="J15" s="108">
        <f t="shared" ca="1" si="7"/>
        <v>2.1340964840556011E-2</v>
      </c>
      <c r="K15" s="20">
        <f t="shared" ref="K15:K19" ca="1" si="14">D15-I15</f>
        <v>1196.9000000000001</v>
      </c>
      <c r="L15" s="20">
        <f t="shared" ref="L15:L19" ca="1" si="15">ROUND(G15*E15,2)</f>
        <v>0</v>
      </c>
      <c r="M15" s="20">
        <f t="shared" ref="M15:M19" ca="1" si="16">N15-L15</f>
        <v>784.31</v>
      </c>
      <c r="N15" s="20">
        <f t="shared" ref="N15:N19" ca="1" si="17">ROUND(I15*E15,2)</f>
        <v>784.31</v>
      </c>
      <c r="O15" s="108">
        <f t="shared" ca="1" si="10"/>
        <v>2.1341100890720423E-2</v>
      </c>
      <c r="P15" s="20">
        <f t="shared" ref="P15:P19" ca="1" si="18">F15-N15</f>
        <v>35966.840000000004</v>
      </c>
      <c r="R15" s="20">
        <v>26.1</v>
      </c>
      <c r="S15" s="20">
        <v>58.91</v>
      </c>
      <c r="T15" s="20">
        <v>88.68</v>
      </c>
      <c r="U15" s="20">
        <v>0</v>
      </c>
      <c r="V15" s="20">
        <v>299.76</v>
      </c>
      <c r="W15" s="20"/>
      <c r="X15" s="20">
        <v>405.01</v>
      </c>
      <c r="Y15" s="20">
        <v>129.81</v>
      </c>
      <c r="Z15" s="20">
        <v>85.854600000000005</v>
      </c>
    </row>
    <row r="16" spans="1:26" s="77" customFormat="1" ht="12.95" customHeight="1">
      <c r="A16" s="4" t="s">
        <v>337</v>
      </c>
      <c r="B16" s="3" t="s">
        <v>356</v>
      </c>
      <c r="C16" s="4" t="s">
        <v>353</v>
      </c>
      <c r="D16" s="25">
        <v>749.53</v>
      </c>
      <c r="E16" s="25">
        <v>28.54</v>
      </c>
      <c r="F16" s="25">
        <f t="shared" si="5"/>
        <v>21391.59</v>
      </c>
      <c r="G16" s="20">
        <f ca="1">SUM(Q16:OFFSET(Q16,0,$M$3-1))</f>
        <v>0</v>
      </c>
      <c r="H16" s="20">
        <f t="shared" ca="1" si="12"/>
        <v>7.1</v>
      </c>
      <c r="I16" s="20">
        <f t="shared" ca="1" si="13"/>
        <v>7.1</v>
      </c>
      <c r="J16" s="108">
        <f t="shared" ca="1" si="7"/>
        <v>9.4726028311074937E-3</v>
      </c>
      <c r="K16" s="20">
        <f t="shared" ca="1" si="14"/>
        <v>742.43</v>
      </c>
      <c r="L16" s="20">
        <f t="shared" ca="1" si="15"/>
        <v>0</v>
      </c>
      <c r="M16" s="20">
        <f t="shared" ca="1" si="16"/>
        <v>202.63</v>
      </c>
      <c r="N16" s="20">
        <f t="shared" ca="1" si="17"/>
        <v>202.63</v>
      </c>
      <c r="O16" s="108">
        <f t="shared" ca="1" si="10"/>
        <v>9.4724141590223077E-3</v>
      </c>
      <c r="P16" s="20">
        <f t="shared" ca="1" si="18"/>
        <v>21188.959999999999</v>
      </c>
      <c r="R16" s="20">
        <v>7.1</v>
      </c>
      <c r="S16" s="20">
        <v>21.1</v>
      </c>
      <c r="T16" s="20">
        <v>0</v>
      </c>
      <c r="U16" s="20">
        <v>0</v>
      </c>
      <c r="V16" s="20">
        <v>101.9</v>
      </c>
      <c r="W16" s="20"/>
      <c r="X16" s="20">
        <v>87</v>
      </c>
      <c r="Y16" s="20">
        <v>77.42</v>
      </c>
      <c r="Z16" s="20">
        <v>99.390000000000043</v>
      </c>
    </row>
    <row r="17" spans="1:26" s="77" customFormat="1" ht="12.95" customHeight="1">
      <c r="A17" s="4" t="s">
        <v>338</v>
      </c>
      <c r="B17" s="3" t="s">
        <v>357</v>
      </c>
      <c r="C17" s="4" t="s">
        <v>353</v>
      </c>
      <c r="D17" s="25">
        <v>5367.8</v>
      </c>
      <c r="E17" s="25">
        <v>35.630000000000003</v>
      </c>
      <c r="F17" s="25">
        <f t="shared" si="5"/>
        <v>191254.71</v>
      </c>
      <c r="G17" s="20">
        <f ca="1">SUM(Q17:OFFSET(Q17,0,$M$3-1))</f>
        <v>0</v>
      </c>
      <c r="H17" s="20">
        <f t="shared" ca="1" si="12"/>
        <v>86.300000000000011</v>
      </c>
      <c r="I17" s="20">
        <f t="shared" ca="1" si="13"/>
        <v>86.300000000000011</v>
      </c>
      <c r="J17" s="108">
        <f t="shared" ca="1" si="7"/>
        <v>1.6077350124818365E-2</v>
      </c>
      <c r="K17" s="20">
        <f t="shared" ca="1" si="14"/>
        <v>5281.5</v>
      </c>
      <c r="L17" s="20">
        <f t="shared" ca="1" si="15"/>
        <v>0</v>
      </c>
      <c r="M17" s="20">
        <f t="shared" ca="1" si="16"/>
        <v>3074.87</v>
      </c>
      <c r="N17" s="20">
        <f t="shared" ca="1" si="17"/>
        <v>3074.87</v>
      </c>
      <c r="O17" s="108">
        <f t="shared" ca="1" si="10"/>
        <v>1.6077355689697787E-2</v>
      </c>
      <c r="P17" s="20">
        <f t="shared" ca="1" si="18"/>
        <v>188179.84</v>
      </c>
      <c r="R17" s="20">
        <v>86.300000000000011</v>
      </c>
      <c r="S17" s="20">
        <v>261.5</v>
      </c>
      <c r="T17" s="20">
        <v>165.8</v>
      </c>
      <c r="U17" s="20">
        <v>243.3</v>
      </c>
      <c r="V17" s="20">
        <v>759.5</v>
      </c>
      <c r="W17" s="20">
        <v>570.09999999999991</v>
      </c>
      <c r="X17" s="20">
        <v>1728.4</v>
      </c>
      <c r="Y17" s="20">
        <v>846.57</v>
      </c>
      <c r="Z17" s="20">
        <v>618.64999999999964</v>
      </c>
    </row>
    <row r="18" spans="1:26" s="77" customFormat="1" ht="12.95" customHeight="1">
      <c r="A18" s="4" t="s">
        <v>339</v>
      </c>
      <c r="B18" s="3" t="s">
        <v>358</v>
      </c>
      <c r="C18" s="4" t="s">
        <v>353</v>
      </c>
      <c r="D18" s="25">
        <v>1305.6300000000001</v>
      </c>
      <c r="E18" s="25">
        <v>21.06</v>
      </c>
      <c r="F18" s="25">
        <f t="shared" si="5"/>
        <v>27496.57</v>
      </c>
      <c r="G18" s="20">
        <f ca="1">SUM(Q18:OFFSET(Q18,0,$M$3-1))</f>
        <v>0</v>
      </c>
      <c r="H18" s="20">
        <f t="shared" ca="1" si="12"/>
        <v>27.3</v>
      </c>
      <c r="I18" s="20">
        <f t="shared" ca="1" si="13"/>
        <v>27.3</v>
      </c>
      <c r="J18" s="108">
        <f t="shared" ca="1" si="7"/>
        <v>2.0909446014567679E-2</v>
      </c>
      <c r="K18" s="20">
        <f t="shared" ca="1" si="14"/>
        <v>1278.3300000000002</v>
      </c>
      <c r="L18" s="20">
        <f t="shared" ca="1" si="15"/>
        <v>0</v>
      </c>
      <c r="M18" s="20">
        <f t="shared" ca="1" si="16"/>
        <v>574.94000000000005</v>
      </c>
      <c r="N18" s="20">
        <f t="shared" ca="1" si="17"/>
        <v>574.94000000000005</v>
      </c>
      <c r="O18" s="108">
        <f t="shared" ca="1" si="10"/>
        <v>2.0909517077948268E-2</v>
      </c>
      <c r="P18" s="20">
        <f t="shared" ca="1" si="18"/>
        <v>26921.63</v>
      </c>
      <c r="R18" s="20">
        <v>27.3</v>
      </c>
      <c r="S18" s="20">
        <v>84.5</v>
      </c>
      <c r="T18" s="20">
        <v>53.2</v>
      </c>
      <c r="U18" s="20">
        <v>27.800000000000011</v>
      </c>
      <c r="V18" s="20">
        <v>62.91</v>
      </c>
      <c r="W18" s="20">
        <v>99.890000000000015</v>
      </c>
      <c r="X18" s="20">
        <v>400.8</v>
      </c>
      <c r="Y18" s="20">
        <v>216.05</v>
      </c>
      <c r="Z18" s="20">
        <v>214.74</v>
      </c>
    </row>
    <row r="19" spans="1:26" s="77" customFormat="1" ht="12.95" customHeight="1">
      <c r="A19" s="4" t="s">
        <v>340</v>
      </c>
      <c r="B19" s="3" t="s">
        <v>351</v>
      </c>
      <c r="C19" s="4" t="s">
        <v>353</v>
      </c>
      <c r="D19" s="25">
        <v>95</v>
      </c>
      <c r="E19" s="25">
        <v>24.29</v>
      </c>
      <c r="F19" s="25">
        <f t="shared" si="5"/>
        <v>2307.5500000000002</v>
      </c>
      <c r="G19" s="20">
        <f ca="1">SUM(Q19:OFFSET(Q19,0,$M$3-1))</f>
        <v>0</v>
      </c>
      <c r="H19" s="20">
        <f t="shared" ca="1" si="12"/>
        <v>0</v>
      </c>
      <c r="I19" s="20">
        <f t="shared" ca="1" si="13"/>
        <v>0</v>
      </c>
      <c r="J19" s="108">
        <f t="shared" ca="1" si="7"/>
        <v>0</v>
      </c>
      <c r="K19" s="20">
        <f t="shared" ca="1" si="14"/>
        <v>95</v>
      </c>
      <c r="L19" s="20">
        <f t="shared" ca="1" si="15"/>
        <v>0</v>
      </c>
      <c r="M19" s="20">
        <f t="shared" ca="1" si="16"/>
        <v>0</v>
      </c>
      <c r="N19" s="20">
        <f t="shared" ca="1" si="17"/>
        <v>0</v>
      </c>
      <c r="O19" s="108">
        <f t="shared" ca="1" si="10"/>
        <v>0</v>
      </c>
      <c r="P19" s="20">
        <f t="shared" ca="1" si="18"/>
        <v>2307.5500000000002</v>
      </c>
      <c r="R19" s="20"/>
      <c r="S19" s="20"/>
      <c r="T19" s="20"/>
      <c r="U19" s="20"/>
      <c r="V19" s="20"/>
      <c r="W19" s="20"/>
      <c r="X19" s="20">
        <v>13.17</v>
      </c>
      <c r="Y19" s="20"/>
      <c r="Z19" s="20">
        <v>13.200000000000001</v>
      </c>
    </row>
    <row r="20" spans="1:26" s="77" customFormat="1" ht="12.95" customHeight="1">
      <c r="A20" s="102">
        <v>3</v>
      </c>
      <c r="B20" s="103" t="s">
        <v>352</v>
      </c>
      <c r="C20" s="92"/>
      <c r="D20" s="93"/>
      <c r="E20" s="93"/>
      <c r="F20" s="93"/>
      <c r="G20" s="94"/>
      <c r="H20" s="94"/>
      <c r="I20" s="94"/>
      <c r="J20" s="94"/>
      <c r="K20" s="94"/>
      <c r="L20" s="94"/>
      <c r="M20" s="94"/>
      <c r="N20" s="94"/>
      <c r="O20" s="94"/>
      <c r="P20" s="94"/>
      <c r="R20" s="20"/>
      <c r="S20" s="20"/>
      <c r="T20" s="20"/>
      <c r="U20" s="20"/>
      <c r="V20" s="20"/>
      <c r="W20" s="20"/>
      <c r="X20" s="20"/>
      <c r="Y20" s="20"/>
      <c r="Z20" s="20"/>
    </row>
    <row r="21" spans="1:26" s="77" customFormat="1" ht="12.95" customHeight="1">
      <c r="A21" s="4" t="s">
        <v>341</v>
      </c>
      <c r="B21" s="3" t="s">
        <v>359</v>
      </c>
      <c r="C21" s="4" t="s">
        <v>13</v>
      </c>
      <c r="D21" s="25">
        <v>12422.04</v>
      </c>
      <c r="E21" s="25">
        <v>3</v>
      </c>
      <c r="F21" s="25">
        <f>ROUND(D21*E21,2)</f>
        <v>37266.120000000003</v>
      </c>
      <c r="G21" s="20">
        <f ca="1">SUM(Q21:OFFSET(Q21,0,$M$3-1))</f>
        <v>0</v>
      </c>
      <c r="H21" s="20">
        <f t="shared" ref="H21:H23" ca="1" si="19">SUMIF($R$6:$CC$6,$M$3,R21:T21)</f>
        <v>0</v>
      </c>
      <c r="I21" s="20">
        <f t="shared" ref="I21:I23" ca="1" si="20">G21+H21</f>
        <v>0</v>
      </c>
      <c r="J21" s="108">
        <f t="shared" ca="1" si="7"/>
        <v>0</v>
      </c>
      <c r="K21" s="20">
        <f t="shared" ref="K21:K23" ca="1" si="21">D21-I21</f>
        <v>12422.04</v>
      </c>
      <c r="L21" s="20">
        <f t="shared" ref="L21:L23" ca="1" si="22">ROUND(G21*E21,2)</f>
        <v>0</v>
      </c>
      <c r="M21" s="20">
        <f t="shared" ref="M21:M23" ca="1" si="23">N21-L21</f>
        <v>0</v>
      </c>
      <c r="N21" s="20">
        <f t="shared" ref="N21:N23" ca="1" si="24">ROUND(I21*E21,2)</f>
        <v>0</v>
      </c>
      <c r="O21" s="108">
        <f t="shared" ref="O21:O22" ca="1" si="25">N21/F21</f>
        <v>0</v>
      </c>
      <c r="P21" s="20">
        <f t="shared" ref="P21:P23" ca="1" si="26">F21-N21</f>
        <v>37266.120000000003</v>
      </c>
      <c r="R21" s="20"/>
      <c r="S21" s="20"/>
      <c r="T21" s="20"/>
      <c r="U21" s="20">
        <v>5460</v>
      </c>
      <c r="V21" s="20"/>
      <c r="W21" s="20"/>
      <c r="X21" s="20"/>
      <c r="Y21" s="20"/>
      <c r="Z21" s="20"/>
    </row>
    <row r="22" spans="1:26" s="77" customFormat="1" ht="12.95" customHeight="1">
      <c r="A22" s="4" t="s">
        <v>342</v>
      </c>
      <c r="B22" s="3" t="s">
        <v>360</v>
      </c>
      <c r="C22" s="4" t="s">
        <v>13</v>
      </c>
      <c r="D22" s="25">
        <v>60</v>
      </c>
      <c r="E22" s="25">
        <v>23.55</v>
      </c>
      <c r="F22" s="25">
        <f>ROUND(D22*E22,2)</f>
        <v>1413</v>
      </c>
      <c r="G22" s="20">
        <f ca="1">SUM(Q22:OFFSET(Q22,0,$M$3-1))</f>
        <v>0</v>
      </c>
      <c r="H22" s="20">
        <f t="shared" ca="1" si="19"/>
        <v>0</v>
      </c>
      <c r="I22" s="20">
        <f t="shared" ca="1" si="20"/>
        <v>0</v>
      </c>
      <c r="J22" s="108">
        <f t="shared" ca="1" si="7"/>
        <v>0</v>
      </c>
      <c r="K22" s="20">
        <f t="shared" ca="1" si="21"/>
        <v>60</v>
      </c>
      <c r="L22" s="20">
        <f t="shared" ca="1" si="22"/>
        <v>0</v>
      </c>
      <c r="M22" s="20">
        <f t="shared" ca="1" si="23"/>
        <v>0</v>
      </c>
      <c r="N22" s="20">
        <f t="shared" ca="1" si="24"/>
        <v>0</v>
      </c>
      <c r="O22" s="108">
        <f t="shared" ca="1" si="25"/>
        <v>0</v>
      </c>
      <c r="P22" s="20">
        <f t="shared" ca="1" si="26"/>
        <v>1413</v>
      </c>
      <c r="R22" s="20"/>
      <c r="S22" s="20"/>
      <c r="T22" s="20"/>
      <c r="U22" s="20"/>
      <c r="V22" s="20"/>
      <c r="W22" s="20"/>
      <c r="X22" s="20">
        <v>40</v>
      </c>
      <c r="Y22" s="20"/>
      <c r="Z22" s="20"/>
    </row>
    <row r="23" spans="1:26" s="77" customFormat="1" ht="12.95" customHeight="1">
      <c r="A23" s="4" t="s">
        <v>343</v>
      </c>
      <c r="B23" s="3" t="s">
        <v>361</v>
      </c>
      <c r="C23" s="4" t="s">
        <v>13</v>
      </c>
      <c r="D23" s="25">
        <v>50.74</v>
      </c>
      <c r="E23" s="25">
        <v>502</v>
      </c>
      <c r="F23" s="25">
        <f t="shared" ref="F23" si="27">ROUND(D23*E23,2)</f>
        <v>25471.48</v>
      </c>
      <c r="G23" s="20">
        <f ca="1">SUM(Q23:OFFSET(Q23,0,$M$3-1))</f>
        <v>0</v>
      </c>
      <c r="H23" s="20">
        <f t="shared" ca="1" si="19"/>
        <v>0</v>
      </c>
      <c r="I23" s="20">
        <f t="shared" ca="1" si="20"/>
        <v>0</v>
      </c>
      <c r="J23" s="108">
        <f t="shared" ca="1" si="7"/>
        <v>0</v>
      </c>
      <c r="K23" s="20">
        <f t="shared" ca="1" si="21"/>
        <v>50.74</v>
      </c>
      <c r="L23" s="20">
        <f t="shared" ca="1" si="22"/>
        <v>0</v>
      </c>
      <c r="M23" s="20">
        <f t="shared" ca="1" si="23"/>
        <v>0</v>
      </c>
      <c r="N23" s="20">
        <f t="shared" ca="1" si="24"/>
        <v>0</v>
      </c>
      <c r="O23" s="20"/>
      <c r="P23" s="20">
        <f t="shared" ca="1" si="26"/>
        <v>25471.48</v>
      </c>
      <c r="R23" s="20"/>
      <c r="S23" s="20"/>
      <c r="T23" s="20"/>
      <c r="U23" s="20"/>
      <c r="V23" s="20"/>
      <c r="W23" s="20"/>
      <c r="X23" s="20"/>
      <c r="Y23" s="20"/>
      <c r="Z23" s="20"/>
    </row>
    <row r="24" spans="1:26" ht="12.95" customHeight="1">
      <c r="A24" s="5"/>
      <c r="B24" s="6"/>
      <c r="C24" s="7"/>
      <c r="D24" s="26"/>
      <c r="E24" s="27"/>
      <c r="F24" s="26"/>
      <c r="G24" s="20"/>
      <c r="H24" s="28"/>
      <c r="I24" s="20"/>
      <c r="J24" s="108"/>
      <c r="K24" s="20"/>
      <c r="L24" s="20"/>
      <c r="M24" s="20"/>
      <c r="N24" s="20"/>
      <c r="O24" s="20"/>
      <c r="P24" s="20"/>
      <c r="Q24" s="77"/>
      <c r="R24" s="21"/>
      <c r="S24" s="21"/>
      <c r="T24" s="21"/>
      <c r="U24" s="21"/>
      <c r="V24" s="21"/>
      <c r="W24" s="21"/>
      <c r="X24" s="21"/>
      <c r="Y24" s="21"/>
      <c r="Z24" s="21"/>
    </row>
    <row r="25" spans="1:26" ht="12.95" customHeight="1">
      <c r="A25" s="91" t="s">
        <v>332</v>
      </c>
      <c r="B25" s="12"/>
      <c r="C25" s="13"/>
      <c r="D25" s="11"/>
      <c r="E25" s="14"/>
      <c r="F25" s="15"/>
      <c r="G25" s="16"/>
      <c r="H25" s="16"/>
      <c r="I25" s="17"/>
      <c r="J25" s="17"/>
      <c r="K25" s="18"/>
      <c r="L25" s="22"/>
      <c r="M25" s="22"/>
      <c r="N25" s="22"/>
      <c r="O25" s="22"/>
      <c r="P25" s="23"/>
      <c r="Q25" s="77"/>
      <c r="R25" s="78"/>
      <c r="S25" s="78"/>
      <c r="T25" s="78"/>
      <c r="U25" s="78"/>
      <c r="V25" s="78"/>
      <c r="W25" s="78"/>
      <c r="X25" s="78"/>
      <c r="Y25" s="78"/>
      <c r="Z25" s="78"/>
    </row>
    <row r="26" spans="1:26" ht="16.5" customHeight="1">
      <c r="A26" s="8"/>
      <c r="B26" s="9" t="s">
        <v>355</v>
      </c>
      <c r="C26" s="10"/>
      <c r="D26" s="110">
        <f>SUM(D10:D24)</f>
        <v>22214.74</v>
      </c>
      <c r="E26" s="111"/>
      <c r="F26" s="65">
        <f>SUM(F9:F25)</f>
        <v>505433.16999999993</v>
      </c>
      <c r="G26" s="69"/>
      <c r="H26" s="70"/>
      <c r="I26" s="70">
        <f ca="1">SUM(I10:I24)</f>
        <v>212.9</v>
      </c>
      <c r="J26" s="116">
        <f ca="1">I26/D26</f>
        <v>9.5837268408273061E-3</v>
      </c>
      <c r="K26" s="70" t="s">
        <v>28</v>
      </c>
      <c r="L26" s="66">
        <f ca="1">SUM(L9:L25)</f>
        <v>0</v>
      </c>
      <c r="M26" s="66">
        <f ca="1">SUM(M9:M25)</f>
        <v>12395.749999999998</v>
      </c>
      <c r="N26" s="66">
        <f ca="1">SUM(N9:N25)</f>
        <v>12395.749999999998</v>
      </c>
      <c r="O26" s="109">
        <f ca="1">N26/F26</f>
        <v>2.4525002979127783E-2</v>
      </c>
      <c r="P26" s="66">
        <f ca="1">SUM(P9:P25)</f>
        <v>493037.42</v>
      </c>
      <c r="Q26" s="77"/>
      <c r="R26" s="24">
        <f t="shared" ref="R26:Z26" si="28">SUMPRODUCT(R10:R24,$E10:$E24)</f>
        <v>12395.746000000001</v>
      </c>
      <c r="S26" s="24">
        <f t="shared" si="28"/>
        <v>22305.754500000003</v>
      </c>
      <c r="T26" s="24">
        <f t="shared" si="28"/>
        <v>22994.680000000004</v>
      </c>
      <c r="U26" s="24">
        <f t="shared" si="28"/>
        <v>26025.247000000003</v>
      </c>
      <c r="V26" s="24">
        <f t="shared" si="28"/>
        <v>88393.883600000016</v>
      </c>
      <c r="W26" s="24">
        <f t="shared" si="28"/>
        <v>28672.346399999999</v>
      </c>
      <c r="X26" s="24">
        <f t="shared" si="28"/>
        <v>123337.66980000002</v>
      </c>
      <c r="Y26" s="24">
        <f t="shared" si="28"/>
        <v>52331.659400000004</v>
      </c>
      <c r="Z26" s="24">
        <f t="shared" si="28"/>
        <v>48546.073229999995</v>
      </c>
    </row>
    <row r="27" spans="1:26" ht="15" customHeight="1">
      <c r="A27" s="74" t="s">
        <v>29</v>
      </c>
      <c r="B27" s="80"/>
      <c r="C27" s="80"/>
      <c r="D27" s="80"/>
      <c r="E27" s="80"/>
      <c r="F27" s="80"/>
      <c r="G27" s="80"/>
      <c r="H27" s="80"/>
      <c r="I27" s="80"/>
      <c r="J27" s="81"/>
      <c r="K27" s="121" t="s">
        <v>30</v>
      </c>
      <c r="L27" s="122"/>
      <c r="M27" s="122"/>
      <c r="N27" s="104" t="s">
        <v>31</v>
      </c>
      <c r="O27" s="112"/>
      <c r="P27" s="73" t="s">
        <v>32</v>
      </c>
      <c r="Q27" s="77"/>
      <c r="R27" s="78" t="str">
        <f>IF(R26='[1]BM 3'!$AE$8,"OK","DIFERENTE")</f>
        <v>OK</v>
      </c>
      <c r="S27" s="78" t="str">
        <f>IF(S26='[1]BM 3'!$AD$8,"OK","DIFERENTE")</f>
        <v>OK</v>
      </c>
      <c r="T27" s="78" t="str">
        <f>IF(T26='[1]BM 3'!$AC$8,"OK","DIFERENTE")</f>
        <v>OK</v>
      </c>
      <c r="U27" s="78" t="str">
        <f>IF(U26='[1]BM 3'!$AB$8,"OK","DIFERENTE")</f>
        <v>OK</v>
      </c>
      <c r="V27" s="78" t="str">
        <f>IF(V26='[1]BM 3'!$AA$8,"OK","DIFERENTE")</f>
        <v>OK</v>
      </c>
      <c r="W27" s="78" t="str">
        <f>IF(W26='[1]BM 3'!$Z$8,"OK","DIFERENTE")</f>
        <v>OK</v>
      </c>
      <c r="X27" s="78" t="str">
        <f>IF(X26='[1]BM 3'!$Y$8,"OK","DIFERENTE")</f>
        <v>OK</v>
      </c>
      <c r="Y27" s="78" t="str">
        <f>IF(Y26='[1]BM 3'!$X$8,"OK","DIFERENTE")</f>
        <v>OK</v>
      </c>
      <c r="Z27" s="78" t="str">
        <f>IF(Z26='[1]BM 3'!$W$8,"OK","DIFERENTE")</f>
        <v>OK</v>
      </c>
    </row>
    <row r="28" spans="1:26" ht="12.95" customHeight="1">
      <c r="A28" s="82"/>
      <c r="B28" s="77"/>
      <c r="C28" s="77"/>
      <c r="D28" s="77"/>
      <c r="E28" s="77"/>
      <c r="F28" s="77"/>
      <c r="G28" s="77"/>
      <c r="H28" s="77"/>
      <c r="I28" s="77"/>
      <c r="J28" s="83"/>
      <c r="K28" s="131" t="s">
        <v>33</v>
      </c>
      <c r="L28" s="132"/>
      <c r="M28" s="132"/>
      <c r="N28" s="105">
        <v>0</v>
      </c>
      <c r="O28" s="113"/>
      <c r="P28" s="90">
        <f ca="1">$M$26*N28</f>
        <v>0</v>
      </c>
      <c r="Q28" s="77"/>
      <c r="R28" s="77"/>
      <c r="S28" s="77"/>
      <c r="T28" s="78"/>
      <c r="U28" s="78"/>
    </row>
    <row r="29" spans="1:26" ht="12.95" customHeight="1">
      <c r="A29" s="82"/>
      <c r="B29" s="77"/>
      <c r="C29" s="77"/>
      <c r="D29" s="77"/>
      <c r="E29" s="77"/>
      <c r="F29" s="77"/>
      <c r="G29" s="77"/>
      <c r="H29" s="77"/>
      <c r="I29" s="77"/>
      <c r="J29" s="83"/>
      <c r="K29" s="131" t="s">
        <v>34</v>
      </c>
      <c r="L29" s="132"/>
      <c r="M29" s="132"/>
      <c r="N29" s="105">
        <v>0.11</v>
      </c>
      <c r="O29" s="113"/>
      <c r="P29" s="90">
        <f t="shared" ref="P29:P36" ca="1" si="29">$M$26*N29</f>
        <v>1363.5324999999998</v>
      </c>
      <c r="Q29" s="77"/>
      <c r="R29" s="77"/>
      <c r="S29" s="77"/>
      <c r="T29" s="78"/>
      <c r="U29" s="78"/>
    </row>
    <row r="30" spans="1:26" ht="12.95" customHeight="1">
      <c r="A30" s="82"/>
      <c r="B30" s="77"/>
      <c r="C30" s="75"/>
      <c r="D30" s="77"/>
      <c r="E30" s="77"/>
      <c r="F30" s="77"/>
      <c r="G30" s="77"/>
      <c r="H30" s="77"/>
      <c r="I30" s="77"/>
      <c r="J30" s="83"/>
      <c r="K30" s="131" t="s">
        <v>35</v>
      </c>
      <c r="L30" s="132"/>
      <c r="M30" s="132"/>
      <c r="N30" s="105">
        <v>0.05</v>
      </c>
      <c r="O30" s="113"/>
      <c r="P30" s="90">
        <f t="shared" ca="1" si="29"/>
        <v>619.78749999999991</v>
      </c>
      <c r="Q30" s="77"/>
      <c r="R30" s="77"/>
      <c r="S30" s="77"/>
      <c r="T30" s="78"/>
      <c r="U30" s="78"/>
    </row>
    <row r="31" spans="1:26" ht="12.95" customHeight="1">
      <c r="A31" s="82"/>
      <c r="B31" s="77"/>
      <c r="C31" s="77"/>
      <c r="D31" s="77"/>
      <c r="E31" s="77"/>
      <c r="F31" s="77"/>
      <c r="G31" s="77"/>
      <c r="H31" s="77"/>
      <c r="I31" s="77"/>
      <c r="J31" s="83"/>
      <c r="K31" s="131" t="s">
        <v>36</v>
      </c>
      <c r="L31" s="132"/>
      <c r="M31" s="132"/>
      <c r="N31" s="105">
        <v>0</v>
      </c>
      <c r="O31" s="113"/>
      <c r="P31" s="90">
        <f t="shared" ca="1" si="29"/>
        <v>0</v>
      </c>
      <c r="Q31" s="77"/>
      <c r="R31" s="77"/>
      <c r="S31" s="77"/>
      <c r="T31" s="78"/>
      <c r="U31" s="78"/>
    </row>
    <row r="32" spans="1:26" ht="12.95" customHeight="1">
      <c r="A32" s="82"/>
      <c r="B32" s="77"/>
      <c r="C32" s="77"/>
      <c r="D32" s="77"/>
      <c r="E32" s="77"/>
      <c r="F32" s="77"/>
      <c r="G32" s="77"/>
      <c r="H32" s="77"/>
      <c r="I32" s="77"/>
      <c r="J32" s="83"/>
      <c r="K32" s="131" t="s">
        <v>37</v>
      </c>
      <c r="L32" s="132"/>
      <c r="M32" s="132"/>
      <c r="N32" s="105">
        <v>1.4999999999999999E-2</v>
      </c>
      <c r="O32" s="113"/>
      <c r="P32" s="90">
        <f ca="1">$M$26*N32</f>
        <v>185.93624999999997</v>
      </c>
      <c r="Q32" s="77"/>
      <c r="R32" s="77"/>
      <c r="S32" s="77"/>
      <c r="T32" s="78"/>
      <c r="U32" s="78"/>
    </row>
    <row r="33" spans="1:21" ht="12.95" customHeight="1">
      <c r="A33" s="82"/>
      <c r="B33" s="77"/>
      <c r="C33" s="77"/>
      <c r="D33" s="77"/>
      <c r="E33" s="77"/>
      <c r="F33" s="77"/>
      <c r="G33" s="77"/>
      <c r="H33" s="77"/>
      <c r="I33" s="77"/>
      <c r="J33" s="83"/>
      <c r="K33" s="131" t="s">
        <v>38</v>
      </c>
      <c r="L33" s="132"/>
      <c r="M33" s="132"/>
      <c r="N33" s="105">
        <v>0</v>
      </c>
      <c r="O33" s="113"/>
      <c r="P33" s="90">
        <f t="shared" ca="1" si="29"/>
        <v>0</v>
      </c>
      <c r="Q33" s="77"/>
      <c r="R33" s="77"/>
      <c r="S33" s="77"/>
      <c r="T33" s="78"/>
      <c r="U33" s="78"/>
    </row>
    <row r="34" spans="1:21" ht="12.95" customHeight="1">
      <c r="A34" s="82"/>
      <c r="B34" s="77"/>
      <c r="C34" s="77"/>
      <c r="D34" s="77"/>
      <c r="E34" s="77"/>
      <c r="F34" s="77"/>
      <c r="G34" s="77"/>
      <c r="H34" s="77"/>
      <c r="I34" s="77"/>
      <c r="J34" s="83"/>
      <c r="K34" s="131" t="s">
        <v>39</v>
      </c>
      <c r="L34" s="132"/>
      <c r="M34" s="132"/>
      <c r="N34" s="105">
        <v>0</v>
      </c>
      <c r="O34" s="113"/>
      <c r="P34" s="90">
        <f t="shared" ca="1" si="29"/>
        <v>0</v>
      </c>
      <c r="Q34" s="77"/>
      <c r="R34" s="77"/>
      <c r="S34" s="77"/>
      <c r="T34" s="78"/>
      <c r="U34" s="78"/>
    </row>
    <row r="35" spans="1:21" ht="12.95" customHeight="1">
      <c r="A35" s="82"/>
      <c r="B35" s="77"/>
      <c r="C35" s="77"/>
      <c r="D35" s="77"/>
      <c r="E35" s="77"/>
      <c r="F35" s="77"/>
      <c r="G35" s="77"/>
      <c r="H35" s="77"/>
      <c r="I35" s="77"/>
      <c r="J35" s="83"/>
      <c r="K35" s="131" t="s">
        <v>40</v>
      </c>
      <c r="L35" s="132"/>
      <c r="M35" s="132"/>
      <c r="N35" s="105">
        <v>0</v>
      </c>
      <c r="O35" s="113"/>
      <c r="P35" s="90">
        <f t="shared" ca="1" si="29"/>
        <v>0</v>
      </c>
      <c r="Q35" s="77"/>
      <c r="R35" s="77"/>
      <c r="S35" s="77"/>
      <c r="T35" s="78"/>
      <c r="U35" s="78"/>
    </row>
    <row r="36" spans="1:21" ht="12.95" customHeight="1">
      <c r="A36" s="82"/>
      <c r="B36" s="77"/>
      <c r="C36" s="77"/>
      <c r="D36" s="77"/>
      <c r="E36" s="77"/>
      <c r="F36" s="77"/>
      <c r="G36" s="77"/>
      <c r="H36" s="77"/>
      <c r="I36" s="77"/>
      <c r="J36" s="83"/>
      <c r="K36" s="131" t="s">
        <v>41</v>
      </c>
      <c r="L36" s="132"/>
      <c r="M36" s="132"/>
      <c r="N36" s="105">
        <v>0</v>
      </c>
      <c r="O36" s="113"/>
      <c r="P36" s="90">
        <f t="shared" ca="1" si="29"/>
        <v>0</v>
      </c>
      <c r="Q36" s="77"/>
      <c r="R36" s="77"/>
      <c r="S36" s="77"/>
      <c r="T36" s="78"/>
      <c r="U36" s="78"/>
    </row>
    <row r="37" spans="1:21" ht="12.75" customHeight="1">
      <c r="A37" s="82"/>
      <c r="B37" s="77"/>
      <c r="C37" s="77"/>
      <c r="D37" s="77"/>
      <c r="E37" s="77"/>
      <c r="F37" s="77"/>
      <c r="G37" s="77"/>
      <c r="H37" s="77"/>
      <c r="I37" s="77"/>
      <c r="J37" s="83"/>
      <c r="K37" s="131" t="s">
        <v>42</v>
      </c>
      <c r="L37" s="132"/>
      <c r="M37" s="132"/>
      <c r="N37" s="105">
        <v>0</v>
      </c>
      <c r="O37" s="113"/>
      <c r="P37" s="90">
        <f ca="1">$M$26*N37</f>
        <v>0</v>
      </c>
      <c r="Q37" s="77"/>
      <c r="R37" s="77"/>
      <c r="S37" s="77"/>
      <c r="T37" s="78"/>
      <c r="U37" s="78"/>
    </row>
    <row r="38" spans="1:21" ht="15" customHeight="1">
      <c r="A38" s="82"/>
      <c r="B38" s="77"/>
      <c r="C38" s="77"/>
      <c r="D38" s="77"/>
      <c r="E38" s="77"/>
      <c r="F38" s="77"/>
      <c r="G38" s="77"/>
      <c r="H38" s="77"/>
      <c r="I38" s="77"/>
      <c r="J38" s="83"/>
      <c r="K38" s="133" t="s">
        <v>43</v>
      </c>
      <c r="L38" s="134"/>
      <c r="M38" s="134"/>
      <c r="N38" s="106">
        <f>SUM(N28:N37)</f>
        <v>0.17499999999999999</v>
      </c>
      <c r="O38" s="114"/>
      <c r="P38" s="71">
        <f ca="1">SUM(P28:P37)</f>
        <v>2169.2562499999995</v>
      </c>
      <c r="Q38" s="77"/>
      <c r="R38" s="77"/>
      <c r="S38" s="77"/>
      <c r="T38" s="78"/>
      <c r="U38" s="78"/>
    </row>
    <row r="39" spans="1:21" ht="15" customHeight="1">
      <c r="A39" s="87"/>
      <c r="B39" s="88"/>
      <c r="C39" s="88"/>
      <c r="D39" s="88"/>
      <c r="E39" s="88"/>
      <c r="F39" s="88"/>
      <c r="G39" s="88"/>
      <c r="H39" s="88"/>
      <c r="I39" s="88"/>
      <c r="J39" s="89"/>
      <c r="K39" s="129" t="s">
        <v>44</v>
      </c>
      <c r="L39" s="130"/>
      <c r="M39" s="130"/>
      <c r="N39" s="107">
        <f>SUM(N29:N38)</f>
        <v>0.35</v>
      </c>
      <c r="O39" s="115"/>
      <c r="P39" s="72">
        <f ca="1">M26-P38</f>
        <v>10226.493749999998</v>
      </c>
      <c r="Q39" s="77"/>
      <c r="R39" s="77"/>
      <c r="S39" s="77"/>
      <c r="T39" s="78"/>
      <c r="U39" s="78"/>
    </row>
    <row r="40" spans="1:21" ht="12.95" customHeight="1">
      <c r="A40" s="77"/>
      <c r="B40" s="77"/>
      <c r="C40" s="77"/>
      <c r="D40" s="77"/>
      <c r="E40" s="77"/>
      <c r="F40" s="77"/>
      <c r="G40" s="77"/>
      <c r="H40" s="77"/>
      <c r="I40" s="77"/>
      <c r="J40" s="77"/>
      <c r="K40" s="77"/>
      <c r="L40" s="77"/>
      <c r="M40" s="77"/>
      <c r="N40" s="77"/>
      <c r="O40" s="77"/>
      <c r="P40" s="77"/>
      <c r="Q40" s="78"/>
      <c r="R40" s="78"/>
      <c r="S40" s="77"/>
      <c r="T40" s="77"/>
      <c r="U40" s="77"/>
    </row>
  </sheetData>
  <mergeCells count="25">
    <mergeCell ref="K39:M39"/>
    <mergeCell ref="K37:M37"/>
    <mergeCell ref="K38:M38"/>
    <mergeCell ref="K29:M29"/>
    <mergeCell ref="K28:M28"/>
    <mergeCell ref="K30:M30"/>
    <mergeCell ref="K31:M31"/>
    <mergeCell ref="K32:M32"/>
    <mergeCell ref="K33:M33"/>
    <mergeCell ref="K34:M34"/>
    <mergeCell ref="K35:M35"/>
    <mergeCell ref="K36:M36"/>
    <mergeCell ref="D2:P2"/>
    <mergeCell ref="D6:P6"/>
    <mergeCell ref="E3:K3"/>
    <mergeCell ref="E4:P4"/>
    <mergeCell ref="E5:F5"/>
    <mergeCell ref="O3:P3"/>
    <mergeCell ref="A7:A8"/>
    <mergeCell ref="B7:B8"/>
    <mergeCell ref="D7:F7"/>
    <mergeCell ref="G7:K7"/>
    <mergeCell ref="K27:M27"/>
    <mergeCell ref="L7:P7"/>
    <mergeCell ref="C7:C8"/>
  </mergeCells>
  <phoneticPr fontId="14" type="noConversion"/>
  <conditionalFormatting sqref="K9:K25 I26:J26">
    <cfRule type="cellIs" dxfId="0" priority="2" stopIfTrue="1" operator="lessThan">
      <formula>0</formula>
    </cfRule>
  </conditionalFormatting>
  <dataValidations count="1">
    <dataValidation type="list" allowBlank="1" showInputMessage="1" showErrorMessage="1" sqref="M3" xr:uid="{B1F841B2-ABA0-46A4-922C-E8BC62838A32}">
      <formula1>$R$6:$Z$6</formula1>
    </dataValidation>
  </dataValidations>
  <pageMargins left="0.511811024" right="0.511811024" top="0.78740157499999996" bottom="0.78740157499999996" header="0.31496062000000002" footer="0.31496062000000002"/>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C456D-671E-42CF-8432-5527ADB07CB1}">
  <sheetPr codeName="Planilha2"/>
  <dimension ref="A1:I15"/>
  <sheetViews>
    <sheetView workbookViewId="0">
      <selection activeCell="B2" sqref="B2"/>
    </sheetView>
  </sheetViews>
  <sheetFormatPr defaultRowHeight="15"/>
  <cols>
    <col min="1" max="1" width="7" style="39" bestFit="1" customWidth="1"/>
    <col min="2" max="2" width="38.28515625" style="39" customWidth="1"/>
    <col min="3" max="3" width="13" style="43" bestFit="1" customWidth="1"/>
    <col min="4" max="4" width="14.85546875" style="40" customWidth="1"/>
    <col min="5" max="6" width="11.140625" style="41" customWidth="1"/>
    <col min="7" max="7" width="9.140625" style="40"/>
    <col min="8" max="8" width="9.85546875" style="42" bestFit="1" customWidth="1"/>
    <col min="9" max="9" width="9.140625" style="40"/>
  </cols>
  <sheetData>
    <row r="1" spans="1:9">
      <c r="A1" s="29" t="s">
        <v>45</v>
      </c>
      <c r="B1" s="29" t="s">
        <v>46</v>
      </c>
      <c r="C1" s="30" t="s">
        <v>47</v>
      </c>
      <c r="D1" s="30" t="s">
        <v>48</v>
      </c>
      <c r="E1" s="31" t="s">
        <v>49</v>
      </c>
      <c r="F1" s="31" t="s">
        <v>50</v>
      </c>
      <c r="G1" s="30" t="s">
        <v>2</v>
      </c>
      <c r="H1" s="32" t="s">
        <v>51</v>
      </c>
      <c r="I1" s="32" t="s">
        <v>52</v>
      </c>
    </row>
    <row r="2" spans="1:9">
      <c r="A2" s="34" t="s">
        <v>25</v>
      </c>
      <c r="B2" s="34" t="str">
        <f>IFERROR(VLOOKUP(A2,BM!$A$10:$E$24,2,0),"")</f>
        <v>Caminhão Munck (com operador + auxiliar)</v>
      </c>
      <c r="C2" s="35">
        <f>IFERROR(VLOOKUP(A2,BM!$A$10:$E$24,5,0),"")</f>
        <v>391</v>
      </c>
      <c r="D2" s="33">
        <v>42783.6</v>
      </c>
      <c r="E2" s="36">
        <v>42675</v>
      </c>
      <c r="F2" s="36">
        <v>42675</v>
      </c>
      <c r="G2" s="33">
        <v>1</v>
      </c>
      <c r="H2" s="37">
        <f t="shared" ref="H2:H14" si="0">D2*C2</f>
        <v>16728387.6</v>
      </c>
      <c r="I2" s="33">
        <v>3117</v>
      </c>
    </row>
    <row r="3" spans="1:9">
      <c r="A3" s="34" t="s">
        <v>25</v>
      </c>
      <c r="B3" s="34" t="str">
        <f>IFERROR(VLOOKUP(A3,BM!$A$10:$E$24,2,0),"")</f>
        <v>Caminhão Munck (com operador + auxiliar)</v>
      </c>
      <c r="C3" s="35">
        <f>IFERROR(VLOOKUP(A3,BM!$A$10:$E$24,5,0),"")</f>
        <v>391</v>
      </c>
      <c r="D3" s="33">
        <v>14831.647999999999</v>
      </c>
      <c r="E3" s="36">
        <v>42705</v>
      </c>
      <c r="F3" s="36">
        <v>42719</v>
      </c>
      <c r="G3" s="33">
        <v>2</v>
      </c>
      <c r="H3" s="37">
        <f t="shared" si="0"/>
        <v>5799174.3679999998</v>
      </c>
      <c r="I3" s="33">
        <v>3153</v>
      </c>
    </row>
    <row r="4" spans="1:9">
      <c r="A4" s="34" t="s">
        <v>25</v>
      </c>
      <c r="B4" s="34" t="str">
        <f>IFERROR(VLOOKUP(A4,BM!$A$10:$E$24,2,0),"")</f>
        <v>Caminhão Munck (com operador + auxiliar)</v>
      </c>
      <c r="C4" s="35">
        <f>IFERROR(VLOOKUP(A4,BM!$A$10:$E$24,5,0),"")</f>
        <v>391</v>
      </c>
      <c r="D4" s="33">
        <v>22247.471999999998</v>
      </c>
      <c r="E4" s="36">
        <v>42720</v>
      </c>
      <c r="F4" s="36">
        <v>42735</v>
      </c>
      <c r="G4" s="33">
        <v>3</v>
      </c>
      <c r="H4" s="37">
        <f t="shared" si="0"/>
        <v>8698761.5519999992</v>
      </c>
      <c r="I4" s="33">
        <v>3174</v>
      </c>
    </row>
    <row r="5" spans="1:9">
      <c r="A5" s="34" t="s">
        <v>25</v>
      </c>
      <c r="B5" s="34" t="str">
        <f>IFERROR(VLOOKUP(A5,BM!$A$10:$E$24,2,0),"")</f>
        <v>Caminhão Munck (com operador + auxiliar)</v>
      </c>
      <c r="C5" s="35">
        <f>IFERROR(VLOOKUP(A5,BM!$A$10:$E$24,5,0),"")</f>
        <v>391</v>
      </c>
      <c r="D5" s="38">
        <v>25670.16</v>
      </c>
      <c r="E5" s="36">
        <v>42736</v>
      </c>
      <c r="F5" s="36">
        <v>42745</v>
      </c>
      <c r="G5" s="33">
        <v>4</v>
      </c>
      <c r="H5" s="37">
        <f t="shared" si="0"/>
        <v>10037032.560000001</v>
      </c>
      <c r="I5" s="33">
        <v>3175</v>
      </c>
    </row>
    <row r="6" spans="1:9">
      <c r="A6" s="34" t="s">
        <v>25</v>
      </c>
      <c r="B6" s="34" t="str">
        <f>IFERROR(VLOOKUP(A6,BM!$A$10:$E$24,2,0),"")</f>
        <v>Caminhão Munck (com operador + auxiliar)</v>
      </c>
      <c r="C6" s="35">
        <f>IFERROR(VLOOKUP(A6,BM!$A$10:$E$24,5,0),"")</f>
        <v>391</v>
      </c>
      <c r="D6" s="33">
        <v>31089.415999999997</v>
      </c>
      <c r="E6" s="36">
        <v>42746</v>
      </c>
      <c r="F6" s="36">
        <v>42755</v>
      </c>
      <c r="G6" s="33">
        <v>5</v>
      </c>
      <c r="H6" s="37">
        <f t="shared" si="0"/>
        <v>12155961.655999999</v>
      </c>
      <c r="I6" s="33"/>
    </row>
    <row r="7" spans="1:9">
      <c r="A7" s="34" t="s">
        <v>25</v>
      </c>
      <c r="B7" s="34" t="str">
        <f>IFERROR(VLOOKUP(A7,BM!$A$10:$E$24,2,0),"")</f>
        <v>Caminhão Munck (com operador + auxiliar)</v>
      </c>
      <c r="C7" s="35">
        <f>IFERROR(VLOOKUP(A7,BM!$A$10:$E$24,5,0),"")</f>
        <v>391</v>
      </c>
      <c r="D7" s="33">
        <v>42783.6</v>
      </c>
      <c r="E7" s="36">
        <v>42756</v>
      </c>
      <c r="F7" s="36">
        <v>42766</v>
      </c>
      <c r="G7" s="33">
        <v>6</v>
      </c>
      <c r="H7" s="37">
        <f t="shared" si="0"/>
        <v>16728387.6</v>
      </c>
      <c r="I7" s="33"/>
    </row>
    <row r="8" spans="1:9">
      <c r="A8" s="34" t="s">
        <v>25</v>
      </c>
      <c r="B8" s="34" t="str">
        <f>IFERROR(VLOOKUP(A8,BM!$A$10:$E$24,2,0),"")</f>
        <v>Caminhão Munck (com operador + auxiliar)</v>
      </c>
      <c r="C8" s="35">
        <f>IFERROR(VLOOKUP(A8,BM!$A$10:$E$24,5,0),"")</f>
        <v>391</v>
      </c>
      <c r="D8" s="33">
        <v>29378.071999999996</v>
      </c>
      <c r="E8" s="36">
        <v>42767</v>
      </c>
      <c r="F8" s="36">
        <v>42781</v>
      </c>
      <c r="G8" s="33">
        <v>7</v>
      </c>
      <c r="H8" s="37">
        <f t="shared" si="0"/>
        <v>11486826.151999999</v>
      </c>
      <c r="I8" s="33">
        <v>3243</v>
      </c>
    </row>
    <row r="9" spans="1:9">
      <c r="A9" s="34" t="s">
        <v>25</v>
      </c>
      <c r="B9" s="34" t="str">
        <f>IFERROR(VLOOKUP(A9,BM!$A$10:$E$24,2,0),"")</f>
        <v>Caminhão Munck (com operador + auxiliar)</v>
      </c>
      <c r="C9" s="35">
        <f>IFERROR(VLOOKUP(A9,BM!$A$10:$E$24,5,0),"")</f>
        <v>391</v>
      </c>
      <c r="D9" s="33">
        <v>20108.291999999998</v>
      </c>
      <c r="E9" s="36">
        <v>42782</v>
      </c>
      <c r="F9" s="36">
        <v>42794</v>
      </c>
      <c r="G9" s="33">
        <v>8</v>
      </c>
      <c r="H9" s="37">
        <f t="shared" si="0"/>
        <v>7862342.1719999993</v>
      </c>
      <c r="I9" s="33">
        <v>3253</v>
      </c>
    </row>
    <row r="10" spans="1:9">
      <c r="A10" s="34" t="s">
        <v>25</v>
      </c>
      <c r="B10" s="34" t="str">
        <f>IFERROR(VLOOKUP(A10,BM!$A$10:$E$24,2,0),"")</f>
        <v>Caminhão Munck (com operador + auxiliar)</v>
      </c>
      <c r="C10" s="35">
        <f>IFERROR(VLOOKUP(A10,BM!$A$10:$E$24,5,0),"")</f>
        <v>391</v>
      </c>
      <c r="D10" s="33">
        <v>27730.2</v>
      </c>
      <c r="E10" s="36">
        <v>42795</v>
      </c>
      <c r="F10" s="36">
        <v>42825</v>
      </c>
      <c r="G10" s="33">
        <v>9</v>
      </c>
      <c r="H10" s="37">
        <f t="shared" si="0"/>
        <v>10842508.200000001</v>
      </c>
      <c r="I10" s="33">
        <v>3289</v>
      </c>
    </row>
    <row r="11" spans="1:9">
      <c r="A11" s="34" t="s">
        <v>26</v>
      </c>
      <c r="B11" s="34" t="str">
        <f>IFERROR(VLOOKUP(A11,BM!$A$10:$E$24,2,0),"")</f>
        <v/>
      </c>
      <c r="C11" s="35" t="str">
        <f>IFERROR(VLOOKUP(A11,BM!$A$10:$E$24,5,0),"")</f>
        <v/>
      </c>
      <c r="D11" s="33">
        <v>0.4</v>
      </c>
      <c r="E11" s="36">
        <v>42795</v>
      </c>
      <c r="F11" s="36">
        <v>42825</v>
      </c>
      <c r="G11" s="33">
        <v>10</v>
      </c>
      <c r="H11" s="37" t="e">
        <f t="shared" si="0"/>
        <v>#VALUE!</v>
      </c>
      <c r="I11" s="33"/>
    </row>
    <row r="12" spans="1:9">
      <c r="A12" s="34" t="s">
        <v>26</v>
      </c>
      <c r="B12" s="34" t="str">
        <f>IFERROR(VLOOKUP(A12,BM!$A$10:$E$24,2,0),"")</f>
        <v/>
      </c>
      <c r="C12" s="35" t="str">
        <f>IFERROR(VLOOKUP(A12,BM!$A$10:$E$24,5,0),"")</f>
        <v/>
      </c>
      <c r="D12" s="33">
        <v>0.3</v>
      </c>
      <c r="E12" s="36">
        <v>42795</v>
      </c>
      <c r="F12" s="36">
        <v>42825</v>
      </c>
      <c r="G12" s="33">
        <v>11</v>
      </c>
      <c r="H12" s="37" t="e">
        <f t="shared" si="0"/>
        <v>#VALUE!</v>
      </c>
      <c r="I12" s="33">
        <v>3254</v>
      </c>
    </row>
    <row r="13" spans="1:9">
      <c r="A13" s="34" t="s">
        <v>27</v>
      </c>
      <c r="B13" s="34" t="str">
        <f>IFERROR(VLOOKUP(A13,BM!$A$10:$E$24,2,0),"")</f>
        <v/>
      </c>
      <c r="C13" s="35" t="str">
        <f>IFERROR(VLOOKUP(A13,BM!$A$10:$E$24,5,0),"")</f>
        <v/>
      </c>
      <c r="D13" s="33">
        <v>25000</v>
      </c>
      <c r="E13" s="36">
        <v>42878</v>
      </c>
      <c r="F13" s="36">
        <v>42878</v>
      </c>
      <c r="G13" s="33">
        <v>12</v>
      </c>
      <c r="H13" s="37" t="e">
        <f t="shared" si="0"/>
        <v>#VALUE!</v>
      </c>
      <c r="I13" s="33">
        <v>29</v>
      </c>
    </row>
    <row r="14" spans="1:9">
      <c r="A14" s="34" t="s">
        <v>27</v>
      </c>
      <c r="B14" s="34" t="str">
        <f>IFERROR(VLOOKUP(A14,BM!$A$10:$E$24,2,0),"")</f>
        <v/>
      </c>
      <c r="C14" s="35" t="str">
        <f>IFERROR(VLOOKUP(A14,BM!$A$10:$E$24,5,0),"")</f>
        <v/>
      </c>
      <c r="D14" s="33">
        <v>10000</v>
      </c>
      <c r="E14" s="36">
        <v>42900</v>
      </c>
      <c r="F14" s="36">
        <v>42900</v>
      </c>
      <c r="G14" s="33">
        <v>13</v>
      </c>
      <c r="H14" s="37" t="e">
        <f t="shared" si="0"/>
        <v>#VALUE!</v>
      </c>
      <c r="I14" s="33">
        <v>30</v>
      </c>
    </row>
    <row r="15" spans="1:9">
      <c r="C15" s="35" t="s">
        <v>53</v>
      </c>
    </row>
  </sheetData>
  <autoFilter ref="A1:I1" xr:uid="{12E40458-0E0B-4350-B0CF-9C91545FB9F5}"/>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2">
        <x14:dataValidation type="list" allowBlank="1" showInputMessage="1" showErrorMessage="1" xr:uid="{F8617C18-5087-41DF-B0CD-F94BD0A0AD7D}">
          <x14:formula1>
            <xm:f>BM!$B$10:$B$24</xm:f>
          </x14:formula1>
          <xm:sqref>A15</xm:sqref>
        </x14:dataValidation>
        <x14:dataValidation type="list" allowBlank="1" showInputMessage="1" showErrorMessage="1" xr:uid="{64BD658C-8F6E-4AFA-AAB5-4B6CE2D6B2E9}">
          <x14:formula1>
            <xm:f>BM!$A$10:$A$24</xm:f>
          </x14:formula1>
          <xm:sqref>A2:A14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3C8A9-192D-4CF7-90B2-A1888CCD84B0}">
  <sheetPr codeName="Planilha3"/>
  <dimension ref="A1:AK200"/>
  <sheetViews>
    <sheetView showGridLines="0" topLeftCell="A49" workbookViewId="0">
      <selection activeCell="I58" sqref="I58"/>
    </sheetView>
  </sheetViews>
  <sheetFormatPr defaultColWidth="9.140625" defaultRowHeight="14.25" customHeight="1"/>
  <cols>
    <col min="1" max="1" width="4.42578125" style="47" customWidth="1"/>
    <col min="2" max="3" width="11.140625" style="47" customWidth="1"/>
    <col min="4" max="4" width="11.7109375" style="47" customWidth="1"/>
    <col min="5" max="5" width="11.140625" style="47" customWidth="1"/>
    <col min="6" max="6" width="10.5703125" style="47" customWidth="1"/>
    <col min="7" max="7" width="10.7109375" style="47" customWidth="1"/>
    <col min="8" max="8" width="11.42578125" style="47" customWidth="1"/>
    <col min="9" max="28" width="9.140625" style="47"/>
    <col min="29" max="29" width="9.140625" style="68"/>
    <col min="30" max="37" width="9.140625" style="67"/>
    <col min="38" max="16384" width="9.140625" style="47"/>
  </cols>
  <sheetData>
    <row r="1" spans="1:29" ht="14.25" customHeight="1">
      <c r="A1" s="136" t="s">
        <v>54</v>
      </c>
      <c r="B1" s="136"/>
      <c r="C1" s="136"/>
      <c r="D1" s="136"/>
      <c r="E1" s="136"/>
      <c r="F1" s="136"/>
      <c r="G1" s="136"/>
      <c r="H1" s="136"/>
      <c r="I1" s="136"/>
      <c r="J1" s="136"/>
      <c r="AC1" s="67" t="s">
        <v>55</v>
      </c>
    </row>
    <row r="2" spans="1:29" ht="14.25" customHeight="1">
      <c r="A2" s="48">
        <v>1</v>
      </c>
      <c r="B2" s="48" t="s">
        <v>56</v>
      </c>
      <c r="C2" s="48"/>
      <c r="D2" s="48" t="str">
        <f>BM!E3</f>
        <v>ABC CONSTRUÇÕES LTDA</v>
      </c>
      <c r="E2" s="48"/>
      <c r="F2" s="48"/>
      <c r="G2" s="48"/>
      <c r="H2" s="48"/>
      <c r="I2" s="48"/>
      <c r="J2" s="48"/>
      <c r="AC2" s="67" t="s">
        <v>57</v>
      </c>
    </row>
    <row r="3" spans="1:29" ht="14.25" customHeight="1">
      <c r="A3" s="48">
        <v>2</v>
      </c>
      <c r="B3" s="48" t="s">
        <v>58</v>
      </c>
      <c r="C3" s="48"/>
      <c r="D3" s="48"/>
      <c r="E3" s="48"/>
      <c r="F3" s="48"/>
      <c r="G3" s="48"/>
      <c r="H3" s="48"/>
      <c r="I3" s="48"/>
      <c r="J3" s="48"/>
      <c r="AC3" s="67" t="s">
        <v>59</v>
      </c>
    </row>
    <row r="4" spans="1:29" ht="14.25" customHeight="1">
      <c r="A4" s="48">
        <v>3</v>
      </c>
      <c r="B4" s="48" t="s">
        <v>60</v>
      </c>
      <c r="C4" s="48"/>
      <c r="D4" s="48" t="s">
        <v>61</v>
      </c>
      <c r="E4" s="48"/>
      <c r="F4" s="48"/>
      <c r="G4" s="48"/>
      <c r="H4" s="48"/>
      <c r="I4" s="48"/>
      <c r="J4" s="48"/>
      <c r="AC4" s="67" t="s">
        <v>62</v>
      </c>
    </row>
    <row r="5" spans="1:29" ht="14.25" customHeight="1">
      <c r="A5" s="48">
        <v>4</v>
      </c>
      <c r="B5" s="48" t="s">
        <v>63</v>
      </c>
      <c r="C5" s="48"/>
      <c r="D5" s="48" t="str">
        <f>BM!E4</f>
        <v>SERVIÇOS GERAIS ENGENHARIA CIVIL</v>
      </c>
      <c r="E5" s="48"/>
      <c r="F5" s="48"/>
      <c r="G5" s="48"/>
      <c r="H5" s="48"/>
      <c r="I5" s="48"/>
      <c r="J5" s="48"/>
      <c r="AC5" s="67" t="s">
        <v>64</v>
      </c>
    </row>
    <row r="6" spans="1:29" ht="11.25" customHeight="1">
      <c r="A6" s="48">
        <v>5</v>
      </c>
      <c r="B6" s="48" t="s">
        <v>65</v>
      </c>
      <c r="C6" s="48"/>
      <c r="D6" s="137" t="s">
        <v>155</v>
      </c>
      <c r="E6" s="137"/>
      <c r="F6" s="137"/>
      <c r="G6" s="137"/>
      <c r="H6" s="137"/>
      <c r="I6" s="137"/>
      <c r="J6" s="137"/>
      <c r="AC6" s="67" t="s">
        <v>67</v>
      </c>
    </row>
    <row r="7" spans="1:29" ht="14.25" customHeight="1">
      <c r="A7" s="48">
        <v>6</v>
      </c>
      <c r="B7" s="48" t="s">
        <v>68</v>
      </c>
      <c r="C7" s="48"/>
      <c r="D7" s="48" t="s">
        <v>72</v>
      </c>
      <c r="E7" s="48"/>
      <c r="F7" s="48"/>
      <c r="G7" s="48"/>
      <c r="H7" s="48"/>
      <c r="I7" s="48"/>
      <c r="J7" s="48"/>
      <c r="AC7" s="67" t="s">
        <v>70</v>
      </c>
    </row>
    <row r="8" spans="1:29" ht="14.25" customHeight="1">
      <c r="A8" s="48">
        <v>7</v>
      </c>
      <c r="B8" s="48" t="s">
        <v>71</v>
      </c>
      <c r="C8" s="48"/>
      <c r="D8" s="48" t="s">
        <v>72</v>
      </c>
      <c r="E8" s="48"/>
      <c r="F8" s="48"/>
      <c r="G8" s="48"/>
      <c r="H8" s="48"/>
      <c r="I8" s="48"/>
      <c r="J8" s="48"/>
      <c r="AC8" s="67" t="s">
        <v>73</v>
      </c>
    </row>
    <row r="9" spans="1:29" ht="14.25" customHeight="1">
      <c r="A9" s="48"/>
      <c r="B9" s="48"/>
      <c r="C9" s="48"/>
      <c r="D9" s="48"/>
      <c r="E9" s="48"/>
      <c r="F9" s="48"/>
      <c r="G9" s="48"/>
      <c r="H9" s="48"/>
      <c r="I9" s="48"/>
      <c r="J9" s="48"/>
      <c r="AC9" s="67" t="s">
        <v>74</v>
      </c>
    </row>
    <row r="10" spans="1:29" ht="14.25" customHeight="1">
      <c r="A10" s="136" t="s">
        <v>75</v>
      </c>
      <c r="B10" s="136"/>
      <c r="C10" s="136"/>
      <c r="D10" s="136"/>
      <c r="E10" s="136"/>
      <c r="F10" s="136"/>
      <c r="G10" s="136"/>
      <c r="H10" s="136"/>
      <c r="I10" s="136"/>
      <c r="J10" s="136"/>
      <c r="AC10" s="67" t="s">
        <v>76</v>
      </c>
    </row>
    <row r="11" spans="1:29" ht="14.25" customHeight="1">
      <c r="A11" s="48">
        <v>8</v>
      </c>
      <c r="B11" s="49" t="s">
        <v>77</v>
      </c>
      <c r="C11" s="49"/>
      <c r="D11" s="49"/>
      <c r="E11" s="50" t="s">
        <v>78</v>
      </c>
      <c r="F11" s="49"/>
      <c r="G11" s="49"/>
      <c r="H11" s="49"/>
      <c r="I11" s="49"/>
      <c r="J11" s="49"/>
      <c r="AC11" s="67" t="s">
        <v>79</v>
      </c>
    </row>
    <row r="12" spans="1:29" ht="14.25" customHeight="1">
      <c r="A12" s="48"/>
      <c r="B12" s="49" t="s">
        <v>80</v>
      </c>
      <c r="C12" s="49"/>
      <c r="D12" s="49"/>
      <c r="E12" s="49"/>
      <c r="F12" s="49"/>
      <c r="G12" s="49"/>
      <c r="H12" s="49"/>
      <c r="I12" s="49"/>
      <c r="J12" s="49"/>
      <c r="AC12" s="67" t="s">
        <v>81</v>
      </c>
    </row>
    <row r="13" spans="1:29" ht="14.25" customHeight="1">
      <c r="A13" s="48"/>
      <c r="B13" s="49" t="s">
        <v>58</v>
      </c>
      <c r="C13" s="49"/>
      <c r="D13" s="49"/>
      <c r="E13" s="49"/>
      <c r="F13" s="49"/>
      <c r="G13" s="49"/>
      <c r="H13" s="49"/>
      <c r="I13" s="49"/>
      <c r="J13" s="49"/>
      <c r="AC13" s="67" t="s">
        <v>82</v>
      </c>
    </row>
    <row r="14" spans="1:29" ht="14.25" customHeight="1">
      <c r="A14" s="48"/>
      <c r="B14" s="49" t="s">
        <v>83</v>
      </c>
      <c r="C14" s="49"/>
      <c r="D14" s="49"/>
      <c r="E14" s="49"/>
      <c r="F14" s="49" t="s">
        <v>84</v>
      </c>
      <c r="G14" s="49"/>
      <c r="H14" s="49" t="s">
        <v>85</v>
      </c>
      <c r="I14" s="49"/>
      <c r="J14" s="49"/>
      <c r="AC14" s="67" t="s">
        <v>86</v>
      </c>
    </row>
    <row r="15" spans="1:29" ht="14.25" customHeight="1">
      <c r="A15" s="48"/>
      <c r="B15" s="49" t="s">
        <v>87</v>
      </c>
      <c r="C15" s="49"/>
      <c r="D15" s="49"/>
      <c r="E15" s="49"/>
      <c r="F15" s="49" t="s">
        <v>88</v>
      </c>
      <c r="G15" s="49"/>
      <c r="H15" s="49" t="s">
        <v>89</v>
      </c>
      <c r="I15" s="49"/>
      <c r="J15" s="49"/>
      <c r="AC15" s="67" t="s">
        <v>90</v>
      </c>
    </row>
    <row r="16" spans="1:29" ht="14.25" customHeight="1">
      <c r="A16" s="48"/>
      <c r="B16" s="49" t="s">
        <v>91</v>
      </c>
      <c r="C16" s="49"/>
      <c r="D16" s="49"/>
      <c r="E16" s="49"/>
      <c r="F16" s="49"/>
      <c r="G16" s="49"/>
      <c r="H16" s="49"/>
      <c r="I16" s="49"/>
      <c r="J16" s="49"/>
      <c r="AC16" s="67" t="s">
        <v>92</v>
      </c>
    </row>
    <row r="17" spans="1:29" ht="14.25" customHeight="1">
      <c r="A17" s="48"/>
      <c r="B17" s="49"/>
      <c r="C17" s="49"/>
      <c r="D17" s="49"/>
      <c r="E17" s="49"/>
      <c r="F17" s="49"/>
      <c r="G17" s="49"/>
      <c r="H17" s="49"/>
      <c r="I17" s="49"/>
      <c r="J17" s="49"/>
      <c r="AC17" s="67" t="s">
        <v>93</v>
      </c>
    </row>
    <row r="18" spans="1:29" ht="14.25" customHeight="1">
      <c r="A18" s="48">
        <v>9</v>
      </c>
      <c r="B18" s="49" t="s">
        <v>94</v>
      </c>
      <c r="C18" s="49"/>
      <c r="D18" s="49"/>
      <c r="E18" s="50" t="s">
        <v>95</v>
      </c>
      <c r="F18" s="49"/>
      <c r="G18" s="49"/>
      <c r="H18" s="49"/>
      <c r="I18" s="49"/>
      <c r="J18" s="49"/>
      <c r="AC18" s="67" t="s">
        <v>96</v>
      </c>
    </row>
    <row r="19" spans="1:29" ht="14.25" customHeight="1">
      <c r="A19" s="49"/>
      <c r="B19" s="49" t="s">
        <v>80</v>
      </c>
      <c r="C19" s="50" t="s">
        <v>323</v>
      </c>
      <c r="D19" s="49"/>
      <c r="E19" s="49"/>
      <c r="F19" s="49"/>
      <c r="G19" s="49"/>
      <c r="H19" s="49"/>
      <c r="I19" s="49"/>
      <c r="J19" s="49"/>
      <c r="AC19" s="67" t="s">
        <v>97</v>
      </c>
    </row>
    <row r="20" spans="1:29" ht="14.25" customHeight="1">
      <c r="A20" s="49"/>
      <c r="B20" s="49" t="s">
        <v>58</v>
      </c>
      <c r="C20" s="50" t="s">
        <v>324</v>
      </c>
      <c r="D20" s="49"/>
      <c r="E20" s="49"/>
      <c r="F20" s="49"/>
      <c r="G20" s="49"/>
      <c r="H20" s="49"/>
      <c r="I20" s="49"/>
      <c r="J20" s="49"/>
      <c r="AC20" s="67" t="s">
        <v>98</v>
      </c>
    </row>
    <row r="21" spans="1:29" ht="14.25" customHeight="1">
      <c r="A21" s="49"/>
      <c r="B21" s="49" t="s">
        <v>83</v>
      </c>
      <c r="C21" s="50" t="s">
        <v>325</v>
      </c>
      <c r="D21" s="49"/>
      <c r="E21" s="49"/>
      <c r="F21" s="51" t="s">
        <v>84</v>
      </c>
      <c r="G21" s="52">
        <v>128</v>
      </c>
      <c r="H21" s="51" t="s">
        <v>85</v>
      </c>
      <c r="I21" s="50" t="s">
        <v>330</v>
      </c>
      <c r="J21" s="49"/>
      <c r="AC21" s="67" t="s">
        <v>99</v>
      </c>
    </row>
    <row r="22" spans="1:29" ht="14.25" customHeight="1">
      <c r="A22" s="49"/>
      <c r="B22" s="49" t="s">
        <v>87</v>
      </c>
      <c r="C22" s="50" t="s">
        <v>326</v>
      </c>
      <c r="D22" s="49"/>
      <c r="E22" s="49"/>
      <c r="F22" s="51" t="s">
        <v>88</v>
      </c>
      <c r="G22" s="50" t="s">
        <v>328</v>
      </c>
      <c r="H22" s="49"/>
      <c r="I22" s="49"/>
      <c r="J22" s="49"/>
      <c r="AC22" s="67" t="s">
        <v>100</v>
      </c>
    </row>
    <row r="23" spans="1:29" ht="14.25" customHeight="1">
      <c r="A23" s="49"/>
      <c r="B23" s="49" t="s">
        <v>91</v>
      </c>
      <c r="C23" s="50" t="s">
        <v>327</v>
      </c>
      <c r="D23" s="49"/>
      <c r="E23" s="49"/>
      <c r="F23" s="51" t="s">
        <v>89</v>
      </c>
      <c r="G23" s="50" t="s">
        <v>329</v>
      </c>
      <c r="H23" s="49"/>
      <c r="I23" s="49"/>
      <c r="J23" s="49"/>
      <c r="AC23" s="67" t="s">
        <v>101</v>
      </c>
    </row>
    <row r="24" spans="1:29" ht="14.25" customHeight="1">
      <c r="A24" s="48"/>
      <c r="B24" s="48"/>
      <c r="C24" s="48"/>
      <c r="D24" s="48"/>
      <c r="E24" s="48"/>
      <c r="F24" s="48"/>
      <c r="G24" s="48"/>
      <c r="H24" s="48"/>
      <c r="I24" s="48"/>
      <c r="J24" s="48"/>
      <c r="AC24" s="67" t="s">
        <v>102</v>
      </c>
    </row>
    <row r="25" spans="1:29" ht="14.25" customHeight="1">
      <c r="A25" s="136" t="s">
        <v>103</v>
      </c>
      <c r="B25" s="136"/>
      <c r="C25" s="136"/>
      <c r="D25" s="136"/>
      <c r="E25" s="136"/>
      <c r="F25" s="136"/>
      <c r="G25" s="136"/>
      <c r="H25" s="136"/>
      <c r="I25" s="136"/>
      <c r="J25" s="136"/>
      <c r="AC25" s="67" t="s">
        <v>104</v>
      </c>
    </row>
    <row r="26" spans="1:29" ht="14.25" customHeight="1">
      <c r="A26" s="48">
        <v>10</v>
      </c>
      <c r="B26" s="48" t="s">
        <v>105</v>
      </c>
      <c r="C26" s="48"/>
      <c r="D26" s="48"/>
      <c r="E26" s="48"/>
      <c r="F26" s="48"/>
      <c r="G26" s="48"/>
      <c r="H26" s="48"/>
      <c r="I26" s="48"/>
      <c r="J26" s="48"/>
      <c r="AC26" s="67" t="s">
        <v>106</v>
      </c>
    </row>
    <row r="27" spans="1:29" ht="14.25" customHeight="1">
      <c r="A27" s="48"/>
      <c r="B27" s="48" t="s">
        <v>107</v>
      </c>
      <c r="C27" s="53" t="s">
        <v>108</v>
      </c>
      <c r="D27" s="48"/>
      <c r="E27" s="48"/>
      <c r="F27" s="48"/>
      <c r="G27" s="48"/>
      <c r="H27" s="48"/>
      <c r="I27" s="48"/>
      <c r="J27" s="48"/>
      <c r="AC27" s="67" t="s">
        <v>109</v>
      </c>
    </row>
    <row r="28" spans="1:29" ht="14.25" customHeight="1">
      <c r="A28" s="48"/>
      <c r="B28" s="54" t="s">
        <v>328</v>
      </c>
      <c r="C28" s="55">
        <v>0.05</v>
      </c>
      <c r="D28" s="54"/>
      <c r="E28" s="48"/>
      <c r="F28" s="48"/>
      <c r="G28" s="48"/>
      <c r="H28" s="48"/>
      <c r="I28" s="48"/>
      <c r="J28" s="48"/>
      <c r="AC28" s="67" t="s">
        <v>110</v>
      </c>
    </row>
    <row r="29" spans="1:29" ht="14.25" customHeight="1">
      <c r="A29" s="48"/>
      <c r="B29" s="48"/>
      <c r="C29" s="48"/>
      <c r="D29" s="48"/>
      <c r="E29" s="48"/>
      <c r="F29" s="48"/>
      <c r="G29" s="48"/>
      <c r="H29" s="48"/>
      <c r="I29" s="48"/>
      <c r="J29" s="48"/>
      <c r="AC29" s="67" t="s">
        <v>111</v>
      </c>
    </row>
    <row r="30" spans="1:29" ht="14.25" customHeight="1">
      <c r="A30" s="48">
        <v>11</v>
      </c>
      <c r="B30" s="48" t="s">
        <v>112</v>
      </c>
      <c r="C30" s="48"/>
      <c r="D30" s="48"/>
      <c r="E30" s="48"/>
      <c r="F30" s="48"/>
      <c r="G30" s="48"/>
      <c r="H30" s="48"/>
      <c r="I30" s="56" t="s">
        <v>159</v>
      </c>
      <c r="J30" s="48"/>
      <c r="AC30" s="67" t="s">
        <v>113</v>
      </c>
    </row>
    <row r="31" spans="1:29" ht="14.25" customHeight="1">
      <c r="A31" s="48">
        <v>12</v>
      </c>
      <c r="B31" s="48" t="s">
        <v>114</v>
      </c>
      <c r="C31" s="48"/>
      <c r="D31" s="48"/>
      <c r="E31" s="48"/>
      <c r="F31" s="48"/>
      <c r="G31" s="48"/>
      <c r="H31" s="48"/>
      <c r="I31" s="53" t="s">
        <v>72</v>
      </c>
      <c r="J31" s="48"/>
      <c r="AC31" s="67" t="s">
        <v>115</v>
      </c>
    </row>
    <row r="32" spans="1:29" ht="14.25" customHeight="1">
      <c r="A32" s="48">
        <v>13</v>
      </c>
      <c r="B32" s="48" t="s">
        <v>116</v>
      </c>
      <c r="C32" s="48"/>
      <c r="D32" s="48"/>
      <c r="E32" s="48"/>
      <c r="F32" s="48"/>
      <c r="G32" s="48"/>
      <c r="H32" s="48"/>
      <c r="I32" s="57">
        <v>0</v>
      </c>
      <c r="J32" s="48"/>
      <c r="AC32" s="67" t="s">
        <v>117</v>
      </c>
    </row>
    <row r="33" spans="1:29" ht="14.25" customHeight="1">
      <c r="A33" s="48">
        <v>14</v>
      </c>
      <c r="B33" s="48" t="s">
        <v>118</v>
      </c>
      <c r="C33" s="48"/>
      <c r="D33" s="48"/>
      <c r="E33" s="48"/>
      <c r="F33" s="48"/>
      <c r="G33" s="48"/>
      <c r="H33" s="48"/>
      <c r="I33" s="48"/>
      <c r="J33" s="48"/>
      <c r="AC33" s="67" t="s">
        <v>119</v>
      </c>
    </row>
    <row r="34" spans="1:29" ht="14.25" customHeight="1">
      <c r="A34" s="48"/>
      <c r="B34" s="138" t="s">
        <v>120</v>
      </c>
      <c r="C34" s="138"/>
      <c r="D34" s="138"/>
      <c r="E34" s="138"/>
      <c r="F34" s="138"/>
      <c r="G34" s="138"/>
      <c r="H34" s="138"/>
      <c r="I34" s="138"/>
      <c r="J34" s="48"/>
      <c r="AC34" s="67" t="s">
        <v>121</v>
      </c>
    </row>
    <row r="35" spans="1:29" ht="14.25" customHeight="1">
      <c r="A35" s="48">
        <v>15</v>
      </c>
      <c r="B35" s="48" t="s">
        <v>122</v>
      </c>
      <c r="C35" s="48"/>
      <c r="D35" s="48"/>
      <c r="E35" s="48"/>
      <c r="F35" s="48"/>
      <c r="G35" s="48"/>
      <c r="H35" s="48"/>
      <c r="I35" s="48"/>
      <c r="J35" s="48"/>
      <c r="AC35" s="67" t="s">
        <v>123</v>
      </c>
    </row>
    <row r="36" spans="1:29" ht="14.25" customHeight="1">
      <c r="A36" s="48"/>
      <c r="B36" s="48"/>
      <c r="C36" s="48"/>
      <c r="D36" s="48"/>
      <c r="E36" s="48"/>
      <c r="F36" s="48"/>
      <c r="G36" s="48"/>
      <c r="H36" s="48"/>
      <c r="I36" s="48"/>
      <c r="J36" s="48"/>
      <c r="AC36" s="67" t="s">
        <v>124</v>
      </c>
    </row>
    <row r="37" spans="1:29" ht="14.25" customHeight="1">
      <c r="A37" s="48"/>
      <c r="B37" s="48"/>
      <c r="C37" s="48"/>
      <c r="D37" s="48"/>
      <c r="E37" s="48"/>
      <c r="F37" s="48"/>
      <c r="G37" s="48"/>
      <c r="H37" s="48"/>
      <c r="I37" s="48"/>
      <c r="J37" s="48"/>
      <c r="AC37" s="67" t="s">
        <v>125</v>
      </c>
    </row>
    <row r="38" spans="1:29" ht="14.25" customHeight="1">
      <c r="A38" s="136" t="s">
        <v>126</v>
      </c>
      <c r="B38" s="136" t="s">
        <v>126</v>
      </c>
      <c r="C38" s="136"/>
      <c r="D38" s="136"/>
      <c r="E38" s="136"/>
      <c r="F38" s="136"/>
      <c r="G38" s="136"/>
      <c r="H38" s="136"/>
      <c r="I38" s="136"/>
      <c r="J38" s="136"/>
      <c r="AC38" s="67" t="s">
        <v>127</v>
      </c>
    </row>
    <row r="39" spans="1:29" ht="14.25" customHeight="1">
      <c r="A39" s="48">
        <v>17</v>
      </c>
      <c r="B39" s="48" t="s">
        <v>128</v>
      </c>
      <c r="C39" s="48"/>
      <c r="D39" s="48"/>
      <c r="E39" s="48"/>
      <c r="F39" s="48"/>
      <c r="G39" s="48"/>
      <c r="H39" s="48"/>
      <c r="I39" s="56" t="s">
        <v>69</v>
      </c>
      <c r="J39" s="48"/>
      <c r="AC39" s="67" t="s">
        <v>129</v>
      </c>
    </row>
    <row r="40" spans="1:29" ht="14.25" customHeight="1">
      <c r="A40" s="48">
        <v>18</v>
      </c>
      <c r="B40" s="48" t="s">
        <v>130</v>
      </c>
      <c r="C40" s="48"/>
      <c r="D40" s="48"/>
      <c r="E40" s="48"/>
      <c r="F40" s="48"/>
      <c r="G40" s="48"/>
      <c r="H40" s="48"/>
      <c r="I40" s="56" t="s">
        <v>72</v>
      </c>
      <c r="J40" s="48"/>
      <c r="AC40" s="67" t="s">
        <v>131</v>
      </c>
    </row>
    <row r="41" spans="1:29" ht="14.25" customHeight="1">
      <c r="A41" s="48">
        <v>19</v>
      </c>
      <c r="B41" s="48" t="s">
        <v>132</v>
      </c>
      <c r="C41" s="48"/>
      <c r="D41" s="48"/>
      <c r="E41" s="48"/>
      <c r="F41" s="48"/>
      <c r="G41" s="48"/>
      <c r="H41" s="48"/>
      <c r="I41" s="56" t="s">
        <v>72</v>
      </c>
      <c r="J41" s="48"/>
      <c r="AC41" s="67" t="s">
        <v>133</v>
      </c>
    </row>
    <row r="42" spans="1:29" ht="14.25" customHeight="1">
      <c r="A42" s="48">
        <v>20</v>
      </c>
      <c r="B42" s="48" t="s">
        <v>134</v>
      </c>
      <c r="C42" s="48"/>
      <c r="D42" s="48"/>
      <c r="E42" s="48"/>
      <c r="F42" s="48"/>
      <c r="G42" s="48"/>
      <c r="H42" s="48"/>
      <c r="I42" s="56" t="s">
        <v>72</v>
      </c>
      <c r="J42" s="48"/>
      <c r="AC42" s="67" t="s">
        <v>135</v>
      </c>
    </row>
    <row r="43" spans="1:29" ht="14.25" customHeight="1">
      <c r="A43" s="48">
        <v>21</v>
      </c>
      <c r="B43" s="48" t="s">
        <v>136</v>
      </c>
      <c r="C43" s="48"/>
      <c r="D43" s="48"/>
      <c r="E43" s="48"/>
      <c r="F43" s="48"/>
      <c r="G43" s="48"/>
      <c r="H43" s="48"/>
      <c r="I43" s="56" t="s">
        <v>69</v>
      </c>
      <c r="J43" s="48"/>
      <c r="AC43" s="67" t="s">
        <v>137</v>
      </c>
    </row>
    <row r="44" spans="1:29" ht="14.25" customHeight="1">
      <c r="A44" s="48">
        <v>22</v>
      </c>
      <c r="B44" s="48" t="s">
        <v>138</v>
      </c>
      <c r="C44" s="48"/>
      <c r="D44" s="48"/>
      <c r="E44" s="48"/>
      <c r="F44" s="48"/>
      <c r="G44" s="48"/>
      <c r="H44" s="48"/>
      <c r="I44" s="56" t="s">
        <v>72</v>
      </c>
      <c r="J44" s="48"/>
      <c r="AC44" s="67" t="s">
        <v>139</v>
      </c>
    </row>
    <row r="45" spans="1:29" ht="14.25" customHeight="1">
      <c r="A45" s="48">
        <v>23</v>
      </c>
      <c r="B45" s="48" t="s">
        <v>140</v>
      </c>
      <c r="C45" s="48"/>
      <c r="D45" s="48"/>
      <c r="E45" s="48"/>
      <c r="F45" s="48"/>
      <c r="G45" s="48"/>
      <c r="H45" s="48"/>
      <c r="I45" s="56" t="s">
        <v>69</v>
      </c>
      <c r="J45" s="48"/>
      <c r="AC45" s="67" t="s">
        <v>141</v>
      </c>
    </row>
    <row r="46" spans="1:29" ht="14.25" customHeight="1">
      <c r="A46" s="48">
        <v>24</v>
      </c>
      <c r="B46" s="48" t="s">
        <v>142</v>
      </c>
      <c r="C46" s="48"/>
      <c r="D46" s="48"/>
      <c r="E46" s="48"/>
      <c r="F46" s="48"/>
      <c r="G46" s="48"/>
      <c r="H46" s="48"/>
      <c r="I46" s="56" t="s">
        <v>72</v>
      </c>
      <c r="J46" s="48"/>
      <c r="AC46" s="67" t="s">
        <v>143</v>
      </c>
    </row>
    <row r="47" spans="1:29" ht="14.25" customHeight="1">
      <c r="A47" s="48">
        <v>25</v>
      </c>
      <c r="B47" s="48" t="s">
        <v>144</v>
      </c>
      <c r="C47" s="48"/>
      <c r="D47" s="48"/>
      <c r="E47" s="48"/>
      <c r="F47" s="48"/>
      <c r="G47" s="48"/>
      <c r="H47" s="48"/>
      <c r="I47" s="56" t="s">
        <v>72</v>
      </c>
      <c r="J47" s="48"/>
      <c r="AC47" s="67" t="s">
        <v>145</v>
      </c>
    </row>
    <row r="48" spans="1:29" ht="14.25" customHeight="1">
      <c r="A48" s="48">
        <v>26</v>
      </c>
      <c r="B48" s="48" t="s">
        <v>146</v>
      </c>
      <c r="C48" s="48"/>
      <c r="D48" s="48"/>
      <c r="E48" s="48"/>
      <c r="F48" s="48"/>
      <c r="G48" s="48"/>
      <c r="H48" s="48"/>
      <c r="I48" s="56" t="s">
        <v>69</v>
      </c>
      <c r="J48" s="48"/>
      <c r="AC48" s="67" t="s">
        <v>147</v>
      </c>
    </row>
    <row r="49" spans="1:29" ht="14.25" customHeight="1">
      <c r="A49" s="48">
        <v>27</v>
      </c>
      <c r="B49" s="48" t="s">
        <v>148</v>
      </c>
      <c r="C49" s="48"/>
      <c r="D49" s="48"/>
      <c r="E49" s="48"/>
      <c r="F49" s="48"/>
      <c r="G49" s="48"/>
      <c r="H49" s="48"/>
      <c r="I49" s="56" t="s">
        <v>72</v>
      </c>
      <c r="J49" s="48"/>
      <c r="AC49" s="67" t="s">
        <v>149</v>
      </c>
    </row>
    <row r="50" spans="1:29" ht="14.25" customHeight="1">
      <c r="A50" s="48">
        <v>28</v>
      </c>
      <c r="B50" s="48" t="s">
        <v>150</v>
      </c>
      <c r="C50" s="48"/>
      <c r="D50" s="48"/>
      <c r="E50" s="48"/>
      <c r="F50" s="48"/>
      <c r="G50" s="48"/>
      <c r="H50" s="48"/>
      <c r="I50" s="56" t="s">
        <v>72</v>
      </c>
      <c r="J50" s="48"/>
      <c r="AC50" s="67" t="s">
        <v>151</v>
      </c>
    </row>
    <row r="51" spans="1:29" ht="14.25" customHeight="1">
      <c r="A51" s="48">
        <v>29</v>
      </c>
      <c r="B51" s="48" t="s">
        <v>152</v>
      </c>
      <c r="C51" s="48"/>
      <c r="D51" s="48"/>
      <c r="E51" s="48"/>
      <c r="F51" s="48"/>
      <c r="G51" s="48"/>
      <c r="H51" s="48"/>
      <c r="I51" s="56" t="s">
        <v>69</v>
      </c>
      <c r="J51" s="48"/>
      <c r="AC51" s="67" t="s">
        <v>153</v>
      </c>
    </row>
    <row r="52" spans="1:29" ht="14.25" customHeight="1">
      <c r="A52" s="48"/>
      <c r="B52" s="48" t="s">
        <v>154</v>
      </c>
      <c r="C52" s="48"/>
      <c r="D52" s="48"/>
      <c r="E52" s="48"/>
      <c r="F52" s="48"/>
      <c r="G52" s="48"/>
      <c r="H52" s="48"/>
      <c r="I52" s="54"/>
      <c r="J52" s="48"/>
      <c r="AC52" s="67" t="s">
        <v>155</v>
      </c>
    </row>
    <row r="53" spans="1:29" ht="14.25" customHeight="1">
      <c r="A53" s="48"/>
      <c r="B53" s="48" t="s">
        <v>156</v>
      </c>
      <c r="C53" s="48"/>
      <c r="D53" s="48"/>
      <c r="E53" s="48"/>
      <c r="F53" s="48"/>
      <c r="G53" s="48"/>
      <c r="H53" s="48"/>
      <c r="I53" s="54"/>
      <c r="J53" s="48"/>
      <c r="AC53" s="67" t="s">
        <v>157</v>
      </c>
    </row>
    <row r="54" spans="1:29" ht="14.25" customHeight="1">
      <c r="A54" s="48">
        <v>30</v>
      </c>
      <c r="B54" s="48" t="s">
        <v>158</v>
      </c>
      <c r="C54" s="48"/>
      <c r="D54" s="48"/>
      <c r="E54" s="48"/>
      <c r="F54" s="48"/>
      <c r="G54" s="48"/>
      <c r="H54" s="48"/>
      <c r="I54" s="139" t="s">
        <v>159</v>
      </c>
      <c r="J54" s="139"/>
      <c r="AC54" s="67" t="s">
        <v>160</v>
      </c>
    </row>
    <row r="55" spans="1:29" ht="14.25" customHeight="1">
      <c r="A55" s="48">
        <v>31</v>
      </c>
      <c r="B55" s="48" t="s">
        <v>161</v>
      </c>
      <c r="C55" s="48"/>
      <c r="D55" s="48"/>
      <c r="E55" s="48"/>
      <c r="F55" s="48"/>
      <c r="G55" s="48"/>
      <c r="H55" s="48"/>
      <c r="I55" s="140" t="s">
        <v>331</v>
      </c>
      <c r="J55" s="139"/>
      <c r="AC55" s="67" t="s">
        <v>162</v>
      </c>
    </row>
    <row r="56" spans="1:29" ht="14.25" customHeight="1">
      <c r="A56" s="48">
        <v>32</v>
      </c>
      <c r="B56" s="48" t="s">
        <v>163</v>
      </c>
      <c r="C56" s="48"/>
      <c r="D56" s="48"/>
      <c r="E56" s="48"/>
      <c r="F56" s="48"/>
      <c r="G56" s="48"/>
      <c r="H56" s="48"/>
      <c r="I56" s="52"/>
      <c r="J56" s="58"/>
      <c r="AC56" s="67" t="s">
        <v>164</v>
      </c>
    </row>
    <row r="57" spans="1:29" ht="14.25" customHeight="1">
      <c r="A57" s="136" t="s">
        <v>165</v>
      </c>
      <c r="B57" s="136" t="s">
        <v>165</v>
      </c>
      <c r="C57" s="136"/>
      <c r="D57" s="136"/>
      <c r="E57" s="136"/>
      <c r="F57" s="136"/>
      <c r="G57" s="136"/>
      <c r="H57" s="136"/>
      <c r="I57" s="136"/>
      <c r="J57" s="136"/>
      <c r="AC57" s="67" t="s">
        <v>166</v>
      </c>
    </row>
    <row r="58" spans="1:29" ht="14.25" customHeight="1">
      <c r="A58" s="48"/>
      <c r="B58" s="48" t="s">
        <v>167</v>
      </c>
      <c r="C58" s="48"/>
      <c r="D58" s="48"/>
      <c r="E58" s="48"/>
      <c r="F58" s="48"/>
      <c r="G58" s="48"/>
      <c r="H58" s="48"/>
      <c r="I58" s="56" t="s">
        <v>168</v>
      </c>
      <c r="J58" s="48"/>
      <c r="AC58" s="67" t="s">
        <v>169</v>
      </c>
    </row>
    <row r="59" spans="1:29" ht="14.25" customHeight="1">
      <c r="A59" s="48"/>
      <c r="B59" s="48" t="s">
        <v>170</v>
      </c>
      <c r="C59" s="48"/>
      <c r="D59" s="48"/>
      <c r="E59" s="48"/>
      <c r="F59" s="48"/>
      <c r="G59" s="48"/>
      <c r="H59" s="48"/>
      <c r="I59" s="59">
        <v>0</v>
      </c>
      <c r="J59" s="48"/>
      <c r="AC59" s="67" t="s">
        <v>171</v>
      </c>
    </row>
    <row r="60" spans="1:29" ht="14.25" customHeight="1">
      <c r="A60" s="48"/>
      <c r="B60" s="48" t="s">
        <v>36</v>
      </c>
      <c r="C60" s="48"/>
      <c r="D60" s="48"/>
      <c r="E60" s="48"/>
      <c r="F60" s="48"/>
      <c r="G60" s="48"/>
      <c r="H60" s="48"/>
      <c r="I60" s="59">
        <v>0</v>
      </c>
      <c r="J60" s="48"/>
      <c r="AC60" s="67" t="s">
        <v>172</v>
      </c>
    </row>
    <row r="61" spans="1:29" ht="14.25" customHeight="1">
      <c r="A61" s="48"/>
      <c r="B61" s="48" t="s">
        <v>38</v>
      </c>
      <c r="C61" s="48"/>
      <c r="D61" s="48"/>
      <c r="E61" s="48"/>
      <c r="F61" s="48"/>
      <c r="G61" s="48"/>
      <c r="H61" s="48"/>
      <c r="I61" s="59">
        <v>0.03</v>
      </c>
      <c r="J61" s="48"/>
      <c r="AC61" s="67" t="s">
        <v>173</v>
      </c>
    </row>
    <row r="62" spans="1:29" ht="14.25" customHeight="1">
      <c r="A62" s="48"/>
      <c r="B62" s="48" t="s">
        <v>39</v>
      </c>
      <c r="C62" s="48"/>
      <c r="D62" s="48"/>
      <c r="E62" s="48"/>
      <c r="F62" s="48"/>
      <c r="G62" s="48"/>
      <c r="H62" s="48"/>
      <c r="I62" s="59">
        <v>6.4999999999999997E-3</v>
      </c>
      <c r="J62" s="48"/>
      <c r="AC62" s="67" t="s">
        <v>174</v>
      </c>
    </row>
    <row r="63" spans="1:29" ht="14.25" customHeight="1">
      <c r="A63" s="48"/>
      <c r="B63" s="48"/>
      <c r="C63" s="48"/>
      <c r="D63" s="48"/>
      <c r="E63" s="48"/>
      <c r="F63" s="48"/>
      <c r="G63" s="48"/>
      <c r="H63" s="48"/>
      <c r="I63" s="48"/>
      <c r="J63" s="48"/>
      <c r="AC63" s="67" t="s">
        <v>175</v>
      </c>
    </row>
    <row r="64" spans="1:29" ht="14.25" customHeight="1">
      <c r="A64" s="48">
        <v>33</v>
      </c>
      <c r="B64" s="48" t="s">
        <v>176</v>
      </c>
      <c r="C64" s="48"/>
      <c r="D64" s="48"/>
      <c r="E64" s="48"/>
      <c r="F64" s="48"/>
      <c r="G64" s="48"/>
      <c r="H64" s="48"/>
      <c r="I64" s="56" t="s">
        <v>69</v>
      </c>
      <c r="J64" s="48"/>
      <c r="AC64" s="67" t="s">
        <v>177</v>
      </c>
    </row>
    <row r="65" spans="1:29" ht="14.25" customHeight="1">
      <c r="A65" s="48"/>
      <c r="B65" s="48" t="s">
        <v>178</v>
      </c>
      <c r="C65" s="48"/>
      <c r="D65" s="48"/>
      <c r="E65" s="48"/>
      <c r="F65" s="48"/>
      <c r="G65" s="48"/>
      <c r="H65" s="48"/>
      <c r="I65" s="59">
        <f>I61+I62</f>
        <v>3.6499999999999998E-2</v>
      </c>
      <c r="J65" s="48"/>
      <c r="AC65" s="67" t="s">
        <v>179</v>
      </c>
    </row>
    <row r="66" spans="1:29" ht="14.25" customHeight="1">
      <c r="A66" s="48"/>
      <c r="B66" s="48" t="s">
        <v>180</v>
      </c>
      <c r="C66" s="48"/>
      <c r="D66" s="48"/>
      <c r="E66" s="48"/>
      <c r="F66" s="48"/>
      <c r="G66" s="48"/>
      <c r="H66" s="48"/>
      <c r="I66" s="76">
        <f>(100-I65*100)/100</f>
        <v>0.96349999999999991</v>
      </c>
      <c r="J66" s="48"/>
      <c r="AC66" s="67" t="s">
        <v>179</v>
      </c>
    </row>
    <row r="67" spans="1:29" ht="14.25" customHeight="1">
      <c r="A67" s="136" t="s">
        <v>181</v>
      </c>
      <c r="B67" s="136"/>
      <c r="C67" s="136"/>
      <c r="D67" s="136"/>
      <c r="E67" s="136"/>
      <c r="F67" s="136"/>
      <c r="G67" s="136"/>
      <c r="H67" s="136"/>
      <c r="I67" s="136"/>
      <c r="J67" s="136"/>
      <c r="AC67" s="67" t="s">
        <v>182</v>
      </c>
    </row>
    <row r="68" spans="1:29" ht="14.25" customHeight="1">
      <c r="A68" s="48"/>
      <c r="B68" s="48" t="s">
        <v>183</v>
      </c>
      <c r="C68" s="48"/>
      <c r="D68" s="48"/>
      <c r="E68" s="48"/>
      <c r="F68" s="48"/>
      <c r="G68" s="48"/>
      <c r="H68" s="48"/>
      <c r="I68" s="48"/>
      <c r="J68" s="48"/>
      <c r="AC68" s="67" t="s">
        <v>184</v>
      </c>
    </row>
    <row r="69" spans="1:29" ht="14.25" customHeight="1">
      <c r="A69" s="48"/>
      <c r="B69" s="48" t="s">
        <v>185</v>
      </c>
      <c r="C69" s="48"/>
      <c r="D69" s="48"/>
      <c r="E69" s="48"/>
      <c r="F69" s="53" t="s">
        <v>186</v>
      </c>
      <c r="G69" s="48"/>
      <c r="H69" s="48"/>
      <c r="I69" s="53" t="s">
        <v>187</v>
      </c>
      <c r="J69" s="48"/>
      <c r="AC69" s="67" t="s">
        <v>188</v>
      </c>
    </row>
    <row r="70" spans="1:29" ht="14.25" customHeight="1">
      <c r="A70" s="48"/>
      <c r="B70" s="48" t="s">
        <v>34</v>
      </c>
      <c r="C70" s="48"/>
      <c r="D70" s="48"/>
      <c r="E70" s="48"/>
      <c r="F70" s="60">
        <v>1</v>
      </c>
      <c r="G70" s="48"/>
      <c r="H70" s="48"/>
      <c r="I70" s="55">
        <v>0</v>
      </c>
      <c r="J70" s="48"/>
      <c r="AC70" s="67" t="s">
        <v>189</v>
      </c>
    </row>
    <row r="71" spans="1:29" ht="14.25" customHeight="1">
      <c r="A71" s="48"/>
      <c r="B71" s="48" t="s">
        <v>35</v>
      </c>
      <c r="C71" s="48"/>
      <c r="D71" s="48"/>
      <c r="E71" s="48"/>
      <c r="F71" s="60">
        <v>1</v>
      </c>
      <c r="G71" s="48"/>
      <c r="H71" s="48"/>
      <c r="I71" s="61">
        <v>0</v>
      </c>
      <c r="J71" s="48"/>
      <c r="AC71" s="67" t="s">
        <v>190</v>
      </c>
    </row>
    <row r="72" spans="1:29" ht="14.25" customHeight="1">
      <c r="A72" s="48"/>
      <c r="B72" s="48" t="s">
        <v>37</v>
      </c>
      <c r="C72" s="48"/>
      <c r="D72" s="48"/>
      <c r="E72" s="48"/>
      <c r="F72" s="60">
        <v>1</v>
      </c>
      <c r="G72" s="48"/>
      <c r="H72" s="48"/>
      <c r="I72" s="59">
        <v>0</v>
      </c>
      <c r="J72" s="48"/>
      <c r="AC72" s="67" t="s">
        <v>191</v>
      </c>
    </row>
    <row r="73" spans="1:29" ht="14.25" customHeight="1">
      <c r="A73" s="48"/>
      <c r="B73" s="48" t="s">
        <v>38</v>
      </c>
      <c r="C73" s="48"/>
      <c r="D73" s="48"/>
      <c r="E73" s="48"/>
      <c r="F73" s="60">
        <v>1</v>
      </c>
      <c r="G73" s="48"/>
      <c r="H73" s="48"/>
      <c r="I73" s="61">
        <v>0</v>
      </c>
      <c r="J73" s="48"/>
      <c r="AC73" s="67" t="s">
        <v>192</v>
      </c>
    </row>
    <row r="74" spans="1:29" ht="14.25" customHeight="1">
      <c r="A74" s="48"/>
      <c r="B74" s="48" t="s">
        <v>39</v>
      </c>
      <c r="C74" s="48"/>
      <c r="D74" s="48"/>
      <c r="E74" s="48"/>
      <c r="F74" s="60">
        <v>1</v>
      </c>
      <c r="G74" s="48"/>
      <c r="H74" s="48"/>
      <c r="I74" s="61">
        <v>0</v>
      </c>
      <c r="J74" s="48"/>
      <c r="AC74" s="67" t="s">
        <v>193</v>
      </c>
    </row>
    <row r="75" spans="1:29" ht="14.25" customHeight="1">
      <c r="A75" s="48"/>
      <c r="B75" s="48" t="s">
        <v>36</v>
      </c>
      <c r="C75" s="48"/>
      <c r="D75" s="48"/>
      <c r="E75" s="48"/>
      <c r="F75" s="60">
        <v>1</v>
      </c>
      <c r="G75" s="48"/>
      <c r="H75" s="48"/>
      <c r="I75" s="61">
        <v>0</v>
      </c>
      <c r="J75" s="48"/>
      <c r="AC75" s="67" t="s">
        <v>194</v>
      </c>
    </row>
    <row r="76" spans="1:29" ht="14.25" customHeight="1">
      <c r="AC76" s="67" t="s">
        <v>195</v>
      </c>
    </row>
    <row r="77" spans="1:29" ht="14.25" customHeight="1">
      <c r="AC77" s="67" t="s">
        <v>196</v>
      </c>
    </row>
    <row r="78" spans="1:29" ht="14.25" customHeight="1">
      <c r="AC78" s="67" t="s">
        <v>197</v>
      </c>
    </row>
    <row r="79" spans="1:29" ht="14.25" customHeight="1">
      <c r="AC79" s="67" t="s">
        <v>198</v>
      </c>
    </row>
    <row r="80" spans="1:29" ht="14.25" customHeight="1">
      <c r="AC80" s="67" t="s">
        <v>199</v>
      </c>
    </row>
    <row r="81" spans="2:29" ht="14.25" customHeight="1">
      <c r="AC81" s="67" t="s">
        <v>200</v>
      </c>
    </row>
    <row r="82" spans="2:29" ht="14.25" customHeight="1">
      <c r="B82" s="141" t="str">
        <f>D2</f>
        <v>ABC CONSTRUÇÕES LTDA</v>
      </c>
      <c r="C82" s="141"/>
      <c r="D82" s="141"/>
      <c r="E82" s="141"/>
      <c r="F82" s="141"/>
      <c r="G82" s="141"/>
      <c r="H82" s="141"/>
      <c r="I82" s="141"/>
      <c r="AC82" s="67" t="s">
        <v>201</v>
      </c>
    </row>
    <row r="83" spans="2:29" ht="14.25" customHeight="1">
      <c r="B83" s="135" t="s">
        <v>202</v>
      </c>
      <c r="C83" s="135"/>
      <c r="D83" s="135"/>
      <c r="E83" s="135"/>
      <c r="F83" s="135"/>
      <c r="G83" s="135"/>
      <c r="H83" s="135"/>
      <c r="I83" s="135"/>
      <c r="AC83" s="67" t="s">
        <v>203</v>
      </c>
    </row>
    <row r="84" spans="2:29" ht="14.25" customHeight="1">
      <c r="AC84" s="67" t="s">
        <v>204</v>
      </c>
    </row>
    <row r="85" spans="2:29" ht="14.25" customHeight="1">
      <c r="AC85" s="67" t="s">
        <v>205</v>
      </c>
    </row>
    <row r="86" spans="2:29" ht="14.25" customHeight="1">
      <c r="AC86" s="67" t="s">
        <v>206</v>
      </c>
    </row>
    <row r="87" spans="2:29" ht="14.25" customHeight="1">
      <c r="AC87" s="67" t="s">
        <v>207</v>
      </c>
    </row>
    <row r="88" spans="2:29" ht="14.25" customHeight="1">
      <c r="AC88" s="67" t="s">
        <v>208</v>
      </c>
    </row>
    <row r="89" spans="2:29" ht="14.25" customHeight="1">
      <c r="AC89" s="67" t="s">
        <v>209</v>
      </c>
    </row>
    <row r="90" spans="2:29" ht="14.25" customHeight="1">
      <c r="AC90" s="67" t="s">
        <v>210</v>
      </c>
    </row>
    <row r="91" spans="2:29" ht="14.25" customHeight="1">
      <c r="AC91" s="67" t="s">
        <v>211</v>
      </c>
    </row>
    <row r="92" spans="2:29" ht="14.25" customHeight="1">
      <c r="AC92" s="67" t="s">
        <v>212</v>
      </c>
    </row>
    <row r="93" spans="2:29" ht="14.25" customHeight="1">
      <c r="AC93" s="67" t="s">
        <v>213</v>
      </c>
    </row>
    <row r="94" spans="2:29" ht="14.25" customHeight="1">
      <c r="AC94" s="67" t="s">
        <v>214</v>
      </c>
    </row>
    <row r="95" spans="2:29" ht="14.25" customHeight="1">
      <c r="AC95" s="67" t="s">
        <v>215</v>
      </c>
    </row>
    <row r="96" spans="2:29" ht="14.25" customHeight="1">
      <c r="AC96" s="67" t="s">
        <v>216</v>
      </c>
    </row>
    <row r="97" spans="29:29" ht="14.25" customHeight="1">
      <c r="AC97" s="67" t="s">
        <v>217</v>
      </c>
    </row>
    <row r="98" spans="29:29" ht="14.25" customHeight="1">
      <c r="AC98" s="67" t="s">
        <v>218</v>
      </c>
    </row>
    <row r="99" spans="29:29" ht="14.25" customHeight="1">
      <c r="AC99" s="67" t="s">
        <v>219</v>
      </c>
    </row>
    <row r="100" spans="29:29" ht="14.25" customHeight="1">
      <c r="AC100" s="67" t="s">
        <v>220</v>
      </c>
    </row>
    <row r="101" spans="29:29" ht="14.25" customHeight="1">
      <c r="AC101" s="67" t="s">
        <v>221</v>
      </c>
    </row>
    <row r="102" spans="29:29" ht="14.25" customHeight="1">
      <c r="AC102" s="67" t="s">
        <v>222</v>
      </c>
    </row>
    <row r="103" spans="29:29" ht="14.25" customHeight="1">
      <c r="AC103" s="67" t="s">
        <v>223</v>
      </c>
    </row>
    <row r="104" spans="29:29" ht="14.25" customHeight="1">
      <c r="AC104" s="67" t="s">
        <v>224</v>
      </c>
    </row>
    <row r="105" spans="29:29" ht="14.25" customHeight="1">
      <c r="AC105" s="67" t="s">
        <v>225</v>
      </c>
    </row>
    <row r="106" spans="29:29" ht="14.25" customHeight="1">
      <c r="AC106" s="67" t="s">
        <v>226</v>
      </c>
    </row>
    <row r="107" spans="29:29" ht="14.25" customHeight="1">
      <c r="AC107" s="67" t="s">
        <v>227</v>
      </c>
    </row>
    <row r="108" spans="29:29" ht="14.25" customHeight="1">
      <c r="AC108" s="67" t="s">
        <v>228</v>
      </c>
    </row>
    <row r="109" spans="29:29" ht="14.25" customHeight="1">
      <c r="AC109" s="67" t="s">
        <v>229</v>
      </c>
    </row>
    <row r="110" spans="29:29" ht="14.25" customHeight="1">
      <c r="AC110" s="67" t="s">
        <v>230</v>
      </c>
    </row>
    <row r="111" spans="29:29" ht="14.25" customHeight="1">
      <c r="AC111" s="67" t="s">
        <v>231</v>
      </c>
    </row>
    <row r="112" spans="29:29" ht="14.25" customHeight="1">
      <c r="AC112" s="67" t="s">
        <v>232</v>
      </c>
    </row>
    <row r="113" spans="29:29" ht="14.25" customHeight="1">
      <c r="AC113" s="67" t="s">
        <v>233</v>
      </c>
    </row>
    <row r="114" spans="29:29" ht="14.25" customHeight="1">
      <c r="AC114" s="67" t="s">
        <v>234</v>
      </c>
    </row>
    <row r="115" spans="29:29" ht="14.25" customHeight="1">
      <c r="AC115" s="67" t="s">
        <v>235</v>
      </c>
    </row>
    <row r="116" spans="29:29" ht="14.25" customHeight="1">
      <c r="AC116" s="67" t="s">
        <v>236</v>
      </c>
    </row>
    <row r="117" spans="29:29" ht="14.25" customHeight="1">
      <c r="AC117" s="67" t="s">
        <v>237</v>
      </c>
    </row>
    <row r="118" spans="29:29" ht="14.25" customHeight="1">
      <c r="AC118" s="67" t="s">
        <v>238</v>
      </c>
    </row>
    <row r="119" spans="29:29" ht="14.25" customHeight="1">
      <c r="AC119" s="67" t="s">
        <v>239</v>
      </c>
    </row>
    <row r="120" spans="29:29" ht="14.25" customHeight="1">
      <c r="AC120" s="67" t="s">
        <v>240</v>
      </c>
    </row>
    <row r="121" spans="29:29" ht="14.25" customHeight="1">
      <c r="AC121" s="67" t="s">
        <v>241</v>
      </c>
    </row>
    <row r="122" spans="29:29" ht="14.25" customHeight="1">
      <c r="AC122" s="67" t="s">
        <v>242</v>
      </c>
    </row>
    <row r="123" spans="29:29" ht="14.25" customHeight="1">
      <c r="AC123" s="67" t="s">
        <v>243</v>
      </c>
    </row>
    <row r="124" spans="29:29" ht="14.25" customHeight="1">
      <c r="AC124" s="67" t="s">
        <v>244</v>
      </c>
    </row>
    <row r="125" spans="29:29" ht="14.25" customHeight="1">
      <c r="AC125" s="67" t="s">
        <v>245</v>
      </c>
    </row>
    <row r="126" spans="29:29" ht="14.25" customHeight="1">
      <c r="AC126" s="67" t="s">
        <v>246</v>
      </c>
    </row>
    <row r="127" spans="29:29" ht="14.25" customHeight="1">
      <c r="AC127" s="67" t="s">
        <v>247</v>
      </c>
    </row>
    <row r="128" spans="29:29" ht="14.25" customHeight="1">
      <c r="AC128" s="67" t="s">
        <v>248</v>
      </c>
    </row>
    <row r="129" spans="29:29" ht="14.25" customHeight="1">
      <c r="AC129" s="67" t="s">
        <v>249</v>
      </c>
    </row>
    <row r="130" spans="29:29" ht="14.25" customHeight="1">
      <c r="AC130" s="67" t="s">
        <v>250</v>
      </c>
    </row>
    <row r="131" spans="29:29" ht="14.25" customHeight="1">
      <c r="AC131" s="67" t="s">
        <v>251</v>
      </c>
    </row>
    <row r="132" spans="29:29" ht="14.25" customHeight="1">
      <c r="AC132" s="67" t="s">
        <v>252</v>
      </c>
    </row>
    <row r="133" spans="29:29" ht="14.25" customHeight="1">
      <c r="AC133" s="67" t="s">
        <v>253</v>
      </c>
    </row>
    <row r="134" spans="29:29" ht="14.25" customHeight="1">
      <c r="AC134" s="67" t="s">
        <v>254</v>
      </c>
    </row>
    <row r="135" spans="29:29" ht="14.25" customHeight="1">
      <c r="AC135" s="67" t="s">
        <v>255</v>
      </c>
    </row>
    <row r="136" spans="29:29" ht="14.25" customHeight="1">
      <c r="AC136" s="67" t="s">
        <v>256</v>
      </c>
    </row>
    <row r="137" spans="29:29" ht="14.25" customHeight="1">
      <c r="AC137" s="67" t="s">
        <v>257</v>
      </c>
    </row>
    <row r="138" spans="29:29" ht="14.25" customHeight="1">
      <c r="AC138" s="67" t="s">
        <v>258</v>
      </c>
    </row>
    <row r="139" spans="29:29" ht="14.25" customHeight="1">
      <c r="AC139" s="67" t="s">
        <v>259</v>
      </c>
    </row>
    <row r="140" spans="29:29" ht="14.25" customHeight="1">
      <c r="AC140" s="67" t="s">
        <v>260</v>
      </c>
    </row>
    <row r="141" spans="29:29" ht="14.25" customHeight="1">
      <c r="AC141" s="67" t="s">
        <v>261</v>
      </c>
    </row>
    <row r="142" spans="29:29" ht="14.25" customHeight="1">
      <c r="AC142" s="67" t="s">
        <v>262</v>
      </c>
    </row>
    <row r="143" spans="29:29" ht="14.25" customHeight="1">
      <c r="AC143" s="67" t="s">
        <v>263</v>
      </c>
    </row>
    <row r="144" spans="29:29" ht="14.25" customHeight="1">
      <c r="AC144" s="67" t="s">
        <v>264</v>
      </c>
    </row>
    <row r="145" spans="29:29" ht="14.25" customHeight="1">
      <c r="AC145" s="67" t="s">
        <v>265</v>
      </c>
    </row>
    <row r="146" spans="29:29" ht="14.25" customHeight="1">
      <c r="AC146" s="67" t="s">
        <v>66</v>
      </c>
    </row>
    <row r="147" spans="29:29" ht="14.25" customHeight="1">
      <c r="AC147" s="67" t="s">
        <v>266</v>
      </c>
    </row>
    <row r="148" spans="29:29" ht="14.25" customHeight="1">
      <c r="AC148" s="67" t="s">
        <v>267</v>
      </c>
    </row>
    <row r="149" spans="29:29" ht="14.25" customHeight="1">
      <c r="AC149" s="67" t="s">
        <v>268</v>
      </c>
    </row>
    <row r="150" spans="29:29" ht="14.25" customHeight="1">
      <c r="AC150" s="67" t="s">
        <v>269</v>
      </c>
    </row>
    <row r="151" spans="29:29" ht="14.25" customHeight="1">
      <c r="AC151" s="67" t="s">
        <v>270</v>
      </c>
    </row>
    <row r="152" spans="29:29" ht="14.25" customHeight="1">
      <c r="AC152" s="67" t="s">
        <v>271</v>
      </c>
    </row>
    <row r="153" spans="29:29" ht="14.25" customHeight="1">
      <c r="AC153" s="67" t="s">
        <v>272</v>
      </c>
    </row>
    <row r="154" spans="29:29" ht="14.25" customHeight="1">
      <c r="AC154" s="67" t="s">
        <v>273</v>
      </c>
    </row>
    <row r="155" spans="29:29" ht="14.25" customHeight="1">
      <c r="AC155" s="67" t="s">
        <v>274</v>
      </c>
    </row>
    <row r="156" spans="29:29" ht="14.25" customHeight="1">
      <c r="AC156" s="67" t="s">
        <v>275</v>
      </c>
    </row>
    <row r="157" spans="29:29" ht="14.25" customHeight="1">
      <c r="AC157" s="67" t="s">
        <v>276</v>
      </c>
    </row>
    <row r="158" spans="29:29" ht="14.25" customHeight="1">
      <c r="AC158" s="67" t="s">
        <v>277</v>
      </c>
    </row>
    <row r="159" spans="29:29" ht="14.25" customHeight="1">
      <c r="AC159" s="67" t="s">
        <v>278</v>
      </c>
    </row>
    <row r="160" spans="29:29" ht="14.25" customHeight="1">
      <c r="AC160" s="67" t="s">
        <v>279</v>
      </c>
    </row>
    <row r="161" spans="29:29" ht="14.25" customHeight="1">
      <c r="AC161" s="67" t="s">
        <v>280</v>
      </c>
    </row>
    <row r="162" spans="29:29" ht="14.25" customHeight="1">
      <c r="AC162" s="67" t="s">
        <v>281</v>
      </c>
    </row>
    <row r="163" spans="29:29" ht="14.25" customHeight="1">
      <c r="AC163" s="67" t="s">
        <v>282</v>
      </c>
    </row>
    <row r="164" spans="29:29" ht="14.25" customHeight="1">
      <c r="AC164" s="67" t="s">
        <v>283</v>
      </c>
    </row>
    <row r="165" spans="29:29" ht="14.25" customHeight="1">
      <c r="AC165" s="67" t="s">
        <v>284</v>
      </c>
    </row>
    <row r="166" spans="29:29" ht="14.25" customHeight="1">
      <c r="AC166" s="67" t="s">
        <v>285</v>
      </c>
    </row>
    <row r="167" spans="29:29" ht="14.25" customHeight="1">
      <c r="AC167" s="67" t="s">
        <v>286</v>
      </c>
    </row>
    <row r="168" spans="29:29" ht="14.25" customHeight="1">
      <c r="AC168" s="67" t="s">
        <v>287</v>
      </c>
    </row>
    <row r="169" spans="29:29" ht="14.25" customHeight="1">
      <c r="AC169" s="67" t="s">
        <v>288</v>
      </c>
    </row>
    <row r="170" spans="29:29" ht="14.25" customHeight="1">
      <c r="AC170" s="67" t="s">
        <v>289</v>
      </c>
    </row>
    <row r="171" spans="29:29" ht="14.25" customHeight="1">
      <c r="AC171" s="67" t="s">
        <v>290</v>
      </c>
    </row>
    <row r="172" spans="29:29" ht="14.25" customHeight="1">
      <c r="AC172" s="67" t="s">
        <v>291</v>
      </c>
    </row>
    <row r="173" spans="29:29" ht="14.25" customHeight="1">
      <c r="AC173" s="67" t="s">
        <v>292</v>
      </c>
    </row>
    <row r="174" spans="29:29" ht="14.25" customHeight="1">
      <c r="AC174" s="67" t="s">
        <v>293</v>
      </c>
    </row>
    <row r="175" spans="29:29" ht="14.25" customHeight="1">
      <c r="AC175" s="67" t="s">
        <v>294</v>
      </c>
    </row>
    <row r="176" spans="29:29" ht="14.25" customHeight="1">
      <c r="AC176" s="67" t="s">
        <v>295</v>
      </c>
    </row>
    <row r="177" spans="29:29" ht="14.25" customHeight="1">
      <c r="AC177" s="67" t="s">
        <v>296</v>
      </c>
    </row>
    <row r="178" spans="29:29" ht="14.25" customHeight="1">
      <c r="AC178" s="67" t="s">
        <v>297</v>
      </c>
    </row>
    <row r="179" spans="29:29" ht="14.25" customHeight="1">
      <c r="AC179" s="67" t="s">
        <v>298</v>
      </c>
    </row>
    <row r="180" spans="29:29" ht="14.25" customHeight="1">
      <c r="AC180" s="67" t="s">
        <v>299</v>
      </c>
    </row>
    <row r="181" spans="29:29" ht="14.25" customHeight="1">
      <c r="AC181" s="67" t="s">
        <v>300</v>
      </c>
    </row>
    <row r="182" spans="29:29" ht="14.25" customHeight="1">
      <c r="AC182" s="67" t="s">
        <v>301</v>
      </c>
    </row>
    <row r="183" spans="29:29" ht="14.25" customHeight="1">
      <c r="AC183" s="67" t="s">
        <v>302</v>
      </c>
    </row>
    <row r="184" spans="29:29" ht="14.25" customHeight="1">
      <c r="AC184" s="67" t="s">
        <v>303</v>
      </c>
    </row>
    <row r="185" spans="29:29" ht="14.25" customHeight="1">
      <c r="AC185" s="67" t="s">
        <v>304</v>
      </c>
    </row>
    <row r="186" spans="29:29" ht="14.25" customHeight="1">
      <c r="AC186" s="67" t="s">
        <v>305</v>
      </c>
    </row>
    <row r="187" spans="29:29" ht="14.25" customHeight="1">
      <c r="AC187" s="67" t="s">
        <v>306</v>
      </c>
    </row>
    <row r="188" spans="29:29" ht="14.25" customHeight="1">
      <c r="AC188" s="67" t="s">
        <v>307</v>
      </c>
    </row>
    <row r="189" spans="29:29" ht="14.25" customHeight="1">
      <c r="AC189" s="67" t="s">
        <v>308</v>
      </c>
    </row>
    <row r="190" spans="29:29" ht="14.25" customHeight="1">
      <c r="AC190" s="67" t="s">
        <v>309</v>
      </c>
    </row>
    <row r="191" spans="29:29" ht="14.25" customHeight="1">
      <c r="AC191" s="67" t="s">
        <v>310</v>
      </c>
    </row>
    <row r="192" spans="29:29" ht="14.25" customHeight="1">
      <c r="AC192" s="67" t="s">
        <v>311</v>
      </c>
    </row>
    <row r="193" spans="29:29" ht="14.25" customHeight="1">
      <c r="AC193" s="67" t="s">
        <v>312</v>
      </c>
    </row>
    <row r="194" spans="29:29" ht="14.25" customHeight="1">
      <c r="AC194" s="67" t="s">
        <v>313</v>
      </c>
    </row>
    <row r="195" spans="29:29" ht="14.25" customHeight="1">
      <c r="AC195" s="67" t="s">
        <v>314</v>
      </c>
    </row>
    <row r="196" spans="29:29" ht="14.25" customHeight="1">
      <c r="AC196" s="67" t="s">
        <v>315</v>
      </c>
    </row>
    <row r="197" spans="29:29" ht="14.25" customHeight="1">
      <c r="AC197" s="67" t="s">
        <v>316</v>
      </c>
    </row>
    <row r="198" spans="29:29" ht="14.25" customHeight="1">
      <c r="AC198" s="67" t="s">
        <v>317</v>
      </c>
    </row>
    <row r="199" spans="29:29" ht="14.25" customHeight="1">
      <c r="AC199" s="67" t="s">
        <v>318</v>
      </c>
    </row>
    <row r="200" spans="29:29" ht="14.25" customHeight="1">
      <c r="AC200" s="67" t="s">
        <v>319</v>
      </c>
    </row>
  </sheetData>
  <mergeCells count="12">
    <mergeCell ref="B83:I83"/>
    <mergeCell ref="A1:J1"/>
    <mergeCell ref="D6:J6"/>
    <mergeCell ref="A10:J10"/>
    <mergeCell ref="A25:J25"/>
    <mergeCell ref="B34:I34"/>
    <mergeCell ref="A38:J38"/>
    <mergeCell ref="I54:J54"/>
    <mergeCell ref="I55:J55"/>
    <mergeCell ref="A57:J57"/>
    <mergeCell ref="A67:J67"/>
    <mergeCell ref="B82:I82"/>
  </mergeCells>
  <dataValidations count="10">
    <dataValidation type="list" allowBlank="1" showInputMessage="1" showErrorMessage="1" sqref="D4" xr:uid="{FEC22A35-919A-48EE-B6D4-9F7029F44B72}">
      <formula1>"Prestação de Serviços, Contrato de Fornecimento, Locação de Equipamentos, Locação de Equipamentos com Mão de Obra"</formula1>
    </dataValidation>
    <dataValidation type="list" allowBlank="1" showInputMessage="1" showErrorMessage="1" sqref="I72" xr:uid="{700A791E-F695-43D0-8D92-600279C708E6}">
      <formula1>"0%,1%,1,5%,"</formula1>
    </dataValidation>
    <dataValidation type="list" allowBlank="1" showInputMessage="1" showErrorMessage="1" sqref="I70" xr:uid="{DEB9E626-8F6F-43B1-8D60-BB4723F5E101}">
      <formula1>"0%,3,5%,11%"</formula1>
    </dataValidation>
    <dataValidation type="list" allowBlank="1" showInputMessage="1" showErrorMessage="1" sqref="F70:F75" xr:uid="{CF054058-2407-4DAB-9063-672D9251D87B}">
      <formula1>"50%,45%,35%,30%,15%,10%,100%"</formula1>
    </dataValidation>
    <dataValidation type="list" allowBlank="1" showInputMessage="1" showErrorMessage="1" sqref="I58" xr:uid="{44E5B74B-6439-4953-BBC4-5DEE5663CDD1}">
      <formula1>"Real, Presumido"</formula1>
    </dataValidation>
    <dataValidation type="list" allowBlank="1" showInputMessage="1" showErrorMessage="1" sqref="B34" xr:uid="{F6AE693F-5ADA-48B3-8DF1-00B2029FE217}">
      <formula1>"Planilha de Material, Município não permite dedução da base de cálculo, Outro"</formula1>
    </dataValidation>
    <dataValidation type="list" allowBlank="1" showInputMessage="1" showErrorMessage="1" sqref="I30 I54" xr:uid="{84CD7F01-752D-44C1-83F6-17DA0FCD40ED}">
      <formula1>"Contratante, Contratada"</formula1>
    </dataValidation>
    <dataValidation type="list" allowBlank="1" showInputMessage="1" showErrorMessage="1" sqref="E11 E18" xr:uid="{302F6377-5FDA-496B-A59E-D80C4A8BC3ED}">
      <formula1>"Matriz, Filial"</formula1>
    </dataValidation>
    <dataValidation type="list" allowBlank="1" showInputMessage="1" showErrorMessage="1" sqref="D7:D8 I31 I39:I51 G52:G53 I64" xr:uid="{AAFDF5CC-060B-4613-A3A5-7FA1F91C13C9}">
      <formula1>"Sim, Não"</formula1>
    </dataValidation>
    <dataValidation type="list" allowBlank="1" showInputMessage="1" showErrorMessage="1" sqref="D6:J6" xr:uid="{55262246-B956-49BE-BAF3-F51B1118DD52}">
      <formula1>$AC:$AC</formula1>
    </dataValidation>
  </dataValidation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3620D034808D48846F110DC2ABB190" ma:contentTypeVersion="10" ma:contentTypeDescription="Create a new document." ma:contentTypeScope="" ma:versionID="4ceafe25d23a1cafcb81b312a32ee9a8">
  <xsd:schema xmlns:xsd="http://www.w3.org/2001/XMLSchema" xmlns:xs="http://www.w3.org/2001/XMLSchema" xmlns:p="http://schemas.microsoft.com/office/2006/metadata/properties" xmlns:ns2="5b0ed6b9-6f7d-45c6-922a-3b838be50140" xmlns:ns3="2d7c15d5-830d-4ef9-a125-3c43ef7c99c3" targetNamespace="http://schemas.microsoft.com/office/2006/metadata/properties" ma:root="true" ma:fieldsID="34320e1549b488d7aa9b50cb42bc7d92" ns2:_="" ns3:_="">
    <xsd:import namespace="5b0ed6b9-6f7d-45c6-922a-3b838be50140"/>
    <xsd:import namespace="2d7c15d5-830d-4ef9-a125-3c43ef7c99c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TaxCatchAll"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0ed6b9-6f7d-45c6-922a-3b838be501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7c15d5-830d-4ef9-a125-3c43ef7c99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1faaf9a-b56e-4fdf-bc38-8029af9fa699}" ma:internalName="TaxCatchAll" ma:showField="CatchAllData" ma:web="2d7c15d5-830d-4ef9-a125-3c43ef7c99c3">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d7c15d5-830d-4ef9-a125-3c43ef7c99c3" xsi:nil="true"/>
  </documentManagement>
</p:properties>
</file>

<file path=customXml/itemProps1.xml><?xml version="1.0" encoding="utf-8"?>
<ds:datastoreItem xmlns:ds="http://schemas.openxmlformats.org/officeDocument/2006/customXml" ds:itemID="{01A1B5DF-EE3B-49E9-87AC-3C4C8E867C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0ed6b9-6f7d-45c6-922a-3b838be50140"/>
    <ds:schemaRef ds:uri="2d7c15d5-830d-4ef9-a125-3c43ef7c99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0154B0-EAC2-4831-A37D-2641FDD220F5}">
  <ds:schemaRefs>
    <ds:schemaRef ds:uri="http://schemas.microsoft.com/sharepoint/v3/contenttype/forms"/>
  </ds:schemaRefs>
</ds:datastoreItem>
</file>

<file path=customXml/itemProps3.xml><?xml version="1.0" encoding="utf-8"?>
<ds:datastoreItem xmlns:ds="http://schemas.openxmlformats.org/officeDocument/2006/customXml" ds:itemID="{17E0CB61-5E05-4812-AD3E-6B8041B55B4B}">
  <ds:schemaRefs>
    <ds:schemaRef ds:uri="http://schemas.microsoft.com/office/2006/metadata/properties"/>
    <ds:schemaRef ds:uri="http://schemas.microsoft.com/office/infopath/2007/PartnerControls"/>
    <ds:schemaRef ds:uri="2d7c15d5-830d-4ef9-a125-3c43ef7c99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BM</vt:lpstr>
      <vt:lpstr>MC</vt:lpstr>
      <vt:lpstr>Tributário</vt:lpstr>
      <vt:lpstr>BM!Area_de_impressao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Hugo Barreto Nunes</dc:creator>
  <cp:keywords/>
  <dc:description/>
  <cp:lastModifiedBy>Hugo Nunes</cp:lastModifiedBy>
  <cp:revision/>
  <cp:lastPrinted>2023-10-29T18:57:15Z</cp:lastPrinted>
  <dcterms:created xsi:type="dcterms:W3CDTF">2018-08-31T11:47:56Z</dcterms:created>
  <dcterms:modified xsi:type="dcterms:W3CDTF">2023-11-03T23:42:02Z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0x010100323620D034808D48846F110DC2ABB190</vt:lpwstr>
  </property>
</Properties>
</file>